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Questa_cartella_di_lavoro"/>
  <mc:AlternateContent xmlns:mc="http://schemas.openxmlformats.org/markup-compatibility/2006">
    <mc:Choice Requires="x15">
      <x15ac:absPath xmlns:x15ac="http://schemas.microsoft.com/office/spreadsheetml/2010/11/ac" url="/Users/direttore/Desktop/"/>
    </mc:Choice>
  </mc:AlternateContent>
  <xr:revisionPtr revIDLastSave="0" documentId="8_{8122BEB8-6157-A74A-A45E-12D56F6997D6}" xr6:coauthVersionLast="47" xr6:coauthVersionMax="47" xr10:uidLastSave="{00000000-0000-0000-0000-000000000000}"/>
  <bookViews>
    <workbookView xWindow="240" yWindow="500" windowWidth="28260" windowHeight="16440" activeTab="3" xr2:uid="{00000000-000D-0000-FFFF-FFFF00000000}"/>
  </bookViews>
  <sheets>
    <sheet name="PIANO ESIGENZIALE" sheetId="24" r:id="rId1"/>
    <sheet name="IPOTESI 3" sheetId="25" r:id="rId2"/>
    <sheet name="IPOTESI 4" sheetId="26" r:id="rId3"/>
    <sheet name="IPOTESI 5" sheetId="27" r:id="rId4"/>
    <sheet name="MEDIA DEI COSTI mq" sheetId="15" r:id="rId5"/>
  </sheets>
  <definedNames>
    <definedName name="_ftn1" localSheetId="4">'MEDIA DEI COSTI mq'!#REF!</definedName>
    <definedName name="_ftnref1" localSheetId="4">'MEDIA DEI COSTI mq'!$C$5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51" i="27" l="1"/>
  <c r="J49" i="27"/>
  <c r="F47" i="27"/>
  <c r="H47" i="27" s="1"/>
  <c r="F45" i="27"/>
  <c r="H45" i="27" s="1"/>
  <c r="I44" i="27"/>
  <c r="F39" i="27"/>
  <c r="H39" i="27" s="1"/>
  <c r="H35" i="27"/>
  <c r="D33" i="27"/>
  <c r="F32" i="27"/>
  <c r="H32" i="27" s="1"/>
  <c r="F29" i="27"/>
  <c r="H29" i="27" s="1"/>
  <c r="H25" i="27"/>
  <c r="F24" i="27"/>
  <c r="H24" i="27" s="1"/>
  <c r="F23" i="27"/>
  <c r="H23" i="27" s="1"/>
  <c r="F17" i="27"/>
  <c r="H17" i="27" s="1"/>
  <c r="D15" i="27"/>
  <c r="F12" i="27"/>
  <c r="H12" i="27" s="1"/>
  <c r="F11" i="27"/>
  <c r="H11" i="27" s="1"/>
  <c r="F10" i="27"/>
  <c r="H10" i="27" s="1"/>
  <c r="F8" i="27"/>
  <c r="H8" i="27" s="1"/>
  <c r="F7" i="27"/>
  <c r="H7" i="27" s="1"/>
  <c r="F6" i="27"/>
  <c r="H6" i="27" s="1"/>
  <c r="F5" i="27"/>
  <c r="H5" i="27" s="1"/>
  <c r="F3" i="27"/>
  <c r="H3" i="27" s="1"/>
  <c r="H33" i="27" l="1"/>
  <c r="J45" i="27"/>
  <c r="H15" i="27"/>
  <c r="F33" i="27"/>
  <c r="F15" i="27"/>
  <c r="F41" i="27" l="1"/>
  <c r="F42" i="27"/>
  <c r="H42" i="27" s="1"/>
  <c r="F44" i="27" l="1"/>
  <c r="J44" i="27" s="1"/>
  <c r="J52" i="27" s="1"/>
  <c r="K49" i="26" l="1"/>
  <c r="G45" i="26"/>
  <c r="K45" i="26" s="1"/>
  <c r="J44" i="26"/>
  <c r="I35" i="26"/>
  <c r="G33" i="26"/>
  <c r="E33" i="26"/>
  <c r="I32" i="26"/>
  <c r="G32" i="26"/>
  <c r="G31" i="26"/>
  <c r="I31" i="26" s="1"/>
  <c r="G30" i="26"/>
  <c r="I30" i="26" s="1"/>
  <c r="I29" i="26"/>
  <c r="G29" i="26"/>
  <c r="I28" i="26"/>
  <c r="G28" i="26"/>
  <c r="I27" i="26"/>
  <c r="I26" i="26"/>
  <c r="G25" i="26"/>
  <c r="I25" i="26" s="1"/>
  <c r="I24" i="26"/>
  <c r="G24" i="26"/>
  <c r="I23" i="26"/>
  <c r="G23" i="26"/>
  <c r="G22" i="26"/>
  <c r="I22" i="26" s="1"/>
  <c r="G21" i="26"/>
  <c r="I21" i="26" s="1"/>
  <c r="I33" i="26" s="1"/>
  <c r="I19" i="26"/>
  <c r="I17" i="26"/>
  <c r="E15" i="26"/>
  <c r="I14" i="26"/>
  <c r="G14" i="26"/>
  <c r="G13" i="26"/>
  <c r="I13" i="26" s="1"/>
  <c r="G12" i="26"/>
  <c r="I12" i="26" s="1"/>
  <c r="G11" i="26"/>
  <c r="I11" i="26" s="1"/>
  <c r="I10" i="26"/>
  <c r="G10" i="26"/>
  <c r="G9" i="26"/>
  <c r="I9" i="26" s="1"/>
  <c r="G8" i="26"/>
  <c r="I8" i="26" s="1"/>
  <c r="G7" i="26"/>
  <c r="I7" i="26" s="1"/>
  <c r="I6" i="26"/>
  <c r="G6" i="26"/>
  <c r="G5" i="26"/>
  <c r="G15" i="26" s="1"/>
  <c r="G3" i="26"/>
  <c r="G41" i="26" l="1"/>
  <c r="I3" i="26"/>
  <c r="I5" i="26"/>
  <c r="I15" i="26" s="1"/>
  <c r="I45" i="26"/>
  <c r="G42" i="26" l="1"/>
  <c r="I42" i="26" s="1"/>
  <c r="G44" i="26"/>
  <c r="K44" i="26" s="1"/>
  <c r="K52" i="26" s="1"/>
  <c r="J49" i="25" l="1"/>
  <c r="J45" i="25"/>
  <c r="H45" i="25"/>
  <c r="I44" i="25"/>
  <c r="H39" i="25"/>
  <c r="F37" i="25"/>
  <c r="H37" i="25" s="1"/>
  <c r="H35" i="25"/>
  <c r="D33" i="25"/>
  <c r="F32" i="25"/>
  <c r="H32" i="25" s="1"/>
  <c r="F31" i="25"/>
  <c r="H31" i="25" s="1"/>
  <c r="F30" i="25"/>
  <c r="H30" i="25" s="1"/>
  <c r="F29" i="25"/>
  <c r="H29" i="25" s="1"/>
  <c r="F28" i="25"/>
  <c r="H28" i="25" s="1"/>
  <c r="F27" i="25"/>
  <c r="H27" i="25" s="1"/>
  <c r="F26" i="25"/>
  <c r="H26" i="25" s="1"/>
  <c r="H25" i="25"/>
  <c r="F24" i="25"/>
  <c r="H24" i="25" s="1"/>
  <c r="F23" i="25"/>
  <c r="H23" i="25" s="1"/>
  <c r="F22" i="25"/>
  <c r="H22" i="25" s="1"/>
  <c r="F21" i="25"/>
  <c r="F33" i="25" s="1"/>
  <c r="F17" i="25"/>
  <c r="H17" i="25" s="1"/>
  <c r="D15" i="25"/>
  <c r="H14" i="25"/>
  <c r="F13" i="25"/>
  <c r="H13" i="25" s="1"/>
  <c r="F12" i="25"/>
  <c r="H12" i="25" s="1"/>
  <c r="F11" i="25"/>
  <c r="H11" i="25" s="1"/>
  <c r="F10" i="25"/>
  <c r="H10" i="25" s="1"/>
  <c r="F9" i="25"/>
  <c r="H9" i="25" s="1"/>
  <c r="F8" i="25"/>
  <c r="H8" i="25" s="1"/>
  <c r="F7" i="25"/>
  <c r="H7" i="25" s="1"/>
  <c r="F6" i="25"/>
  <c r="H6" i="25" s="1"/>
  <c r="F5" i="25"/>
  <c r="H5" i="25" s="1"/>
  <c r="H3" i="25"/>
  <c r="F22" i="24"/>
  <c r="F23" i="24"/>
  <c r="F24" i="24"/>
  <c r="F25" i="24"/>
  <c r="F26" i="24"/>
  <c r="F27" i="24"/>
  <c r="F28" i="24"/>
  <c r="F29" i="24"/>
  <c r="F30" i="24"/>
  <c r="F31" i="24"/>
  <c r="F32" i="24"/>
  <c r="K49" i="24"/>
  <c r="H21" i="25" l="1"/>
  <c r="H33" i="25"/>
  <c r="H15" i="25"/>
  <c r="F15" i="25"/>
  <c r="G75" i="24"/>
  <c r="D71" i="24"/>
  <c r="D62" i="24"/>
  <c r="J58" i="24"/>
  <c r="J49" i="24" s="1"/>
  <c r="J47" i="24"/>
  <c r="F47" i="24"/>
  <c r="H47" i="24" s="1"/>
  <c r="J45" i="24"/>
  <c r="H45" i="24"/>
  <c r="F45" i="24"/>
  <c r="I44" i="24"/>
  <c r="F39" i="24"/>
  <c r="H39" i="24" s="1"/>
  <c r="F37" i="24"/>
  <c r="H37" i="24" s="1"/>
  <c r="H35" i="24"/>
  <c r="D33" i="24"/>
  <c r="H32" i="24"/>
  <c r="H31" i="24"/>
  <c r="H30" i="24"/>
  <c r="H29" i="24"/>
  <c r="H28" i="24"/>
  <c r="H27" i="24"/>
  <c r="H26" i="24"/>
  <c r="H25" i="24"/>
  <c r="H24" i="24"/>
  <c r="H23" i="24"/>
  <c r="H22" i="24"/>
  <c r="F21" i="24"/>
  <c r="H19" i="24"/>
  <c r="F17" i="24"/>
  <c r="H17" i="24" s="1"/>
  <c r="D15" i="24"/>
  <c r="F14" i="24"/>
  <c r="H14" i="24" s="1"/>
  <c r="F13" i="24"/>
  <c r="H13" i="24" s="1"/>
  <c r="F12" i="24"/>
  <c r="H12" i="24" s="1"/>
  <c r="F11" i="24"/>
  <c r="H11" i="24" s="1"/>
  <c r="F10" i="24"/>
  <c r="H10" i="24" s="1"/>
  <c r="F9" i="24"/>
  <c r="H9" i="24" s="1"/>
  <c r="F8" i="24"/>
  <c r="H8" i="24" s="1"/>
  <c r="F7" i="24"/>
  <c r="H6" i="24"/>
  <c r="F6" i="24"/>
  <c r="F5" i="24"/>
  <c r="H5" i="24" s="1"/>
  <c r="F3" i="24"/>
  <c r="H3" i="24" s="1"/>
  <c r="F41" i="25" l="1"/>
  <c r="F15" i="24"/>
  <c r="F33" i="24"/>
  <c r="F41" i="24" s="1"/>
  <c r="E69" i="24"/>
  <c r="F69" i="24" s="1"/>
  <c r="H21" i="24"/>
  <c r="H33" i="24" s="1"/>
  <c r="H7" i="24"/>
  <c r="H15" i="24" s="1"/>
  <c r="F42" i="25" l="1"/>
  <c r="F42" i="24"/>
  <c r="F71" i="24"/>
  <c r="G69" i="24"/>
  <c r="G71" i="24" s="1"/>
  <c r="J68" i="24" s="1"/>
  <c r="J51" i="24" s="1"/>
  <c r="H42" i="25" l="1"/>
  <c r="F44" i="25"/>
  <c r="J44" i="25" s="1"/>
  <c r="J52" i="25" s="1"/>
  <c r="H42" i="24"/>
  <c r="D58" i="24" s="1"/>
  <c r="F58" i="24" s="1"/>
  <c r="E60" i="24"/>
  <c r="F60" i="24" s="1"/>
  <c r="G60" i="24" s="1"/>
  <c r="F44" i="24"/>
  <c r="J44" i="24" s="1"/>
  <c r="J52" i="24" l="1"/>
  <c r="K52" i="24"/>
  <c r="K54" i="24" s="1"/>
  <c r="G58" i="24"/>
  <c r="G62" i="24" s="1"/>
  <c r="F62" i="24"/>
  <c r="F75" i="24" s="1"/>
  <c r="K55" i="24" l="1"/>
  <c r="K56" i="24" s="1"/>
  <c r="L52" i="24"/>
  <c r="J53" i="24"/>
  <c r="F17" i="15"/>
  <c r="G17" i="15" s="1"/>
  <c r="F18" i="15" s="1"/>
  <c r="F11" i="15" l="1"/>
  <c r="G11" i="15" s="1"/>
  <c r="F12" i="15" s="1"/>
  <c r="F5" i="15"/>
  <c r="G5" i="15" s="1"/>
  <c r="I5" i="15" s="1"/>
  <c r="G6" i="15" s="1"/>
</calcChain>
</file>

<file path=xl/sharedStrings.xml><?xml version="1.0" encoding="utf-8"?>
<sst xmlns="http://schemas.openxmlformats.org/spreadsheetml/2006/main" count="358" uniqueCount="116">
  <si>
    <t>anno</t>
  </si>
  <si>
    <t>Costo parametrico</t>
  </si>
  <si>
    <t>Ac</t>
  </si>
  <si>
    <t>As</t>
  </si>
  <si>
    <t>€/mq</t>
  </si>
  <si>
    <t>i</t>
  </si>
  <si>
    <t>x</t>
  </si>
  <si>
    <t>a</t>
  </si>
  <si>
    <t>b</t>
  </si>
  <si>
    <t>c</t>
  </si>
  <si>
    <t>d</t>
  </si>
  <si>
    <t>e</t>
  </si>
  <si>
    <t>f</t>
  </si>
  <si>
    <t>g</t>
  </si>
  <si>
    <t>VALORE PARAMETRICO</t>
  </si>
  <si>
    <t>NUM.</t>
  </si>
  <si>
    <t>SUP. LORDA (MQ)</t>
  </si>
  <si>
    <t>SUP. LORDA TOTALE (MQ)</t>
  </si>
  <si>
    <t>Aule per l’insegnamento degli strumenti piccoli portatili</t>
  </si>
  <si>
    <t>Aule per lezioni di pianoforte</t>
  </si>
  <si>
    <t>Aula per lezioni di informatica</t>
  </si>
  <si>
    <t>Aule per lezioni di Musica Elettronica</t>
  </si>
  <si>
    <t>Superficie disimpegni, locali servizio, corridoi (17,5 % della SUL)</t>
  </si>
  <si>
    <t>TOTALE SUPERFICIE UTILE LORDA LOTTO FUNZIONALE N.1</t>
  </si>
  <si>
    <t>h</t>
  </si>
  <si>
    <t>Aule per lezioni collettive</t>
  </si>
  <si>
    <t>v</t>
  </si>
  <si>
    <t>Biblioteca</t>
  </si>
  <si>
    <t>Sala di registrazione</t>
  </si>
  <si>
    <t>Bar/mensa</t>
  </si>
  <si>
    <t>ii</t>
  </si>
  <si>
    <t>COSTO PARAMETRICO (€/mq)</t>
  </si>
  <si>
    <t>Archivio dell’amministrazione</t>
  </si>
  <si>
    <t>Segreteria didattica</t>
  </si>
  <si>
    <t>Stanza per l’installazione delle macchine fotocopiatrici, stampanti e server per il collegamento degli uffici</t>
  </si>
  <si>
    <t>Ufficio del direttore amministrativo</t>
  </si>
  <si>
    <t>Ufficio direttore di ragioneria</t>
  </si>
  <si>
    <t>Ufficio vice- direttore</t>
  </si>
  <si>
    <t>Ufficio del presidente del C.d.A. del Conservatorio</t>
  </si>
  <si>
    <t>Ufficio del direttore del Conservatorio</t>
  </si>
  <si>
    <t>Stanza per riunioni</t>
  </si>
  <si>
    <t>Stanza per riunioni professori</t>
  </si>
  <si>
    <t>Uffici dell'Amministrazione</t>
  </si>
  <si>
    <t>j</t>
  </si>
  <si>
    <t>k</t>
  </si>
  <si>
    <t>ATRIO ACCOGLIENZA</t>
  </si>
  <si>
    <t>iii</t>
  </si>
  <si>
    <t>iv</t>
  </si>
  <si>
    <t>Aule per lezioni musica d'insieme</t>
  </si>
  <si>
    <t>vi</t>
  </si>
  <si>
    <t>vii</t>
  </si>
  <si>
    <t>viii</t>
  </si>
  <si>
    <t>Aula per organo piccolo da studio</t>
  </si>
  <si>
    <t>ix</t>
  </si>
  <si>
    <t>Aule per lezioni di percussioni</t>
  </si>
  <si>
    <t>Aula per lezioni di arte scenica</t>
  </si>
  <si>
    <t>xi</t>
  </si>
  <si>
    <t>Aula per lezioni di musicoterapia</t>
  </si>
  <si>
    <t>xii</t>
  </si>
  <si>
    <t>Aula per lezioni di orchestra e di canto corale</t>
  </si>
  <si>
    <t>xiii</t>
  </si>
  <si>
    <t>Aula per studenti</t>
  </si>
  <si>
    <t>xiv</t>
  </si>
  <si>
    <t>Ambienti da adibire a magazzini</t>
  </si>
  <si>
    <t>Aula magna</t>
  </si>
  <si>
    <t>TIPOLOGIA DI AMBIENTE</t>
  </si>
  <si>
    <t>Costi parametrici scuole</t>
  </si>
  <si>
    <t xml:space="preserve">TIPOLOGIA EDILIZIA_H1 parcheggio interrato 384 posti auto </t>
  </si>
  <si>
    <t>Tipologie edilizie - edizione DEI 2019</t>
  </si>
  <si>
    <t>posto auto</t>
  </si>
  <si>
    <t>Conservatorio di musica (Università)</t>
  </si>
  <si>
    <t>TIPOLOGIA EDILIZIA_H3 Parcheggio a raso</t>
  </si>
  <si>
    <t>COSTO TOTALE LAVORI (€)</t>
  </si>
  <si>
    <t>ALTEZZA (M)</t>
  </si>
  <si>
    <t>VOLUME (MC)</t>
  </si>
  <si>
    <t>PIANO ESIGENZIALE CONSERVATORIO</t>
  </si>
  <si>
    <t>TOTALE UFFICI</t>
  </si>
  <si>
    <t>TOTALE AULE</t>
  </si>
  <si>
    <t>TOTALE SUPERFICIE UTILE LORDA LOTTO FUNZIONALE N.1 COMPRENSIVA DI DISIMPEGNI, LOCALI SERVIZIO E CORRIDOI</t>
  </si>
  <si>
    <t>SUP. UTILE (MQ)</t>
  </si>
  <si>
    <t>STANDARD URBANISTICI - PARCHEGGI PER LA DESTINAZIONE D'USO SCOLASTICA</t>
  </si>
  <si>
    <t>VOLUME COMPLESSIVO (MC)* CON ESCLUSIONE DI UFFICI, MAGAZZINI E ARCHIVIO</t>
  </si>
  <si>
    <t>SUP. TOTALE PARCHEGGI (MQ)</t>
  </si>
  <si>
    <t>Numero posti auto (considerando 25 mq di superficie da destinare a parcheggio)</t>
  </si>
  <si>
    <t xml:space="preserve">TOTALE </t>
  </si>
  <si>
    <t>COSTO PARAMETRICO (posto auto)</t>
  </si>
  <si>
    <t>z1</t>
  </si>
  <si>
    <t>z2</t>
  </si>
  <si>
    <t>Parcheggi CONSERVATORIO (VEDASI CALCOLO ESPLICATIVO)</t>
  </si>
  <si>
    <t>Parcheggi AUDITORIUM (VEDASI CALCOLO ESPLICATIVO)</t>
  </si>
  <si>
    <t>STANDARD URBANISTICI - PARCHEGGI PER LA DESTINAZIONE D'USO AUDITORIUM</t>
  </si>
  <si>
    <t>Superficie parcheggi pubblici Art. 37 - Zona per attrezzature universitarie di PRG (15 mq/100 mq di Su)</t>
  </si>
  <si>
    <t>Superficie parcheggi pubblici Art. 35 - Zona per attrezzature culturali di PRG (80 mq/100 mq di Su)</t>
  </si>
  <si>
    <t>Superficie parcheggi pertinenziali DM 18.12.1975 (1mq ogni 20 mc)</t>
  </si>
  <si>
    <t>TIPOLOGIA DI AMBIENTE_CONSERVATORIO</t>
  </si>
  <si>
    <t>TIPOLOGIA DI AMBIENTE_AUDITORIUM (300 posti)</t>
  </si>
  <si>
    <t xml:space="preserve">SUPERFICIE PARCHEGGI TOTALE </t>
  </si>
  <si>
    <t>Auditorium con annessi camerini e servizi e con magazzino per strumenti, con una capienza di circa 300 posti. Zona palcoscenico sufficientemente ampio da contenere il Grande Organo meccanico già collocato nella chiesa di S. Domenico (H 10 m, L 7m, 5m da terra) CAPIENZA 300 POSTI</t>
  </si>
  <si>
    <t>TOTALE IMPORTOLAVORI</t>
  </si>
  <si>
    <t>IMPORTO PRESUNTO QUADRO ECONOMICO ESCLUSA DEMOLIZIONE</t>
  </si>
  <si>
    <t xml:space="preserve">TOTALE SUPERFICIE UTILE LORDA </t>
  </si>
  <si>
    <t>TOTALE SUPERFICIE UTILE LORDA COMPRENSIVA DI DISIMPEGNI, LOCALI SERVIZIO E CORRIDOI</t>
  </si>
  <si>
    <t>Auditorium</t>
  </si>
  <si>
    <t xml:space="preserve">costo per Posto auto </t>
  </si>
  <si>
    <t>*IL CALCOLO NON TIENE CONTO DELLA DECURTAZIONE DEI PARCHEGGI A RASO (AREA ESTERNA)</t>
  </si>
  <si>
    <r>
      <t xml:space="preserve">IPOTESI 3 </t>
    </r>
    <r>
      <rPr>
        <b/>
        <sz val="12"/>
        <rFont val="Calibri"/>
        <family val="2"/>
        <scheme val="minor"/>
      </rPr>
      <t xml:space="preserve">(ESCLUSIONE DI AUDITORIUM ED AULA MAGNA) superfici complessive </t>
    </r>
  </si>
  <si>
    <r>
      <t xml:space="preserve">IPOTESI 4 </t>
    </r>
    <r>
      <rPr>
        <b/>
        <sz val="11"/>
        <rFont val="Calibri"/>
        <family val="2"/>
        <scheme val="minor"/>
      </rPr>
      <t xml:space="preserve">(CON AULA MAGNA) TOTALE </t>
    </r>
  </si>
  <si>
    <t>TOTALE SUPERFICIE UTILE LORDA1</t>
  </si>
  <si>
    <t>TOTALE SUPERFICIE UTILE LORDA</t>
  </si>
  <si>
    <r>
      <t xml:space="preserve">IPOTESI 5 </t>
    </r>
    <r>
      <rPr>
        <b/>
        <sz val="12"/>
        <rFont val="Calibri"/>
        <family val="2"/>
        <scheme val="minor"/>
      </rPr>
      <t>(CON AUDITORIUM)  superfici complessive</t>
    </r>
  </si>
  <si>
    <t>da adibire ad Aula Magna</t>
  </si>
  <si>
    <t>reperire uno spazio per il BAR</t>
  </si>
  <si>
    <t>si può trasferire sella sup. del BAR</t>
  </si>
  <si>
    <t>vedi Biblioteca</t>
  </si>
  <si>
    <t>eventualmente adibire a BAR</t>
  </si>
  <si>
    <t>da trasformare in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</si>
</sst>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quot;€&quot;\ * #,##0.00_-;\-&quot;€&quot;\ * #,##0.00_-;_-&quot;€&quot;\ * &quot;-&quot;??_-;_-@_-"/>
    <numFmt numFmtId="165" formatCode="_-* #,##0.00\ [$€-410]_-;\-* #,##0.00\ [$€-410]_-;_-* &quot;-&quot;??\ [$€-410]_-;_-@_-"/>
    <numFmt numFmtId="166" formatCode="[$€-2]\ #,##0.00;[Red]\-[$€-2]\ #,##0.00"/>
    <numFmt numFmtId="167" formatCode="0.000"/>
    <numFmt numFmtId="168" formatCode="#,##0.00\ &quot;€&quot;"/>
    <numFmt numFmtId="169" formatCode="0.0000"/>
  </numFmts>
  <fonts count="3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b/>
      <sz val="9"/>
      <color theme="1"/>
      <name val="Calibri"/>
      <family val="2"/>
    </font>
    <font>
      <sz val="9"/>
      <color theme="1"/>
      <name val="Calibri"/>
      <family val="2"/>
      <scheme val="minor"/>
    </font>
    <font>
      <sz val="9"/>
      <name val="Calibri"/>
      <family val="2"/>
    </font>
    <font>
      <sz val="9"/>
      <color theme="1"/>
      <name val="Calibri"/>
      <family val="2"/>
    </font>
    <font>
      <sz val="11"/>
      <color indexed="8"/>
      <name val="Calibri"/>
      <family val="2"/>
    </font>
    <font>
      <sz val="11"/>
      <color theme="1"/>
      <name val="Calibri"/>
      <family val="2"/>
      <scheme val="minor"/>
    </font>
    <font>
      <u/>
      <sz val="11"/>
      <color theme="10"/>
      <name val="Calibri"/>
      <family val="2"/>
    </font>
    <font>
      <sz val="10"/>
      <name val="MS Sans Serif"/>
      <charset val="134"/>
    </font>
    <font>
      <sz val="10"/>
      <name val="MS Sans Serif"/>
      <family val="2"/>
    </font>
    <font>
      <b/>
      <sz val="9"/>
      <color rgb="FF000000"/>
      <name val="Calibri"/>
      <family val="2"/>
    </font>
    <font>
      <sz val="11"/>
      <color indexed="8"/>
      <name val="Calibri"/>
      <family val="2"/>
    </font>
    <font>
      <b/>
      <sz val="11"/>
      <color rgb="FF000000"/>
      <name val="Calibri"/>
      <family val="2"/>
      <scheme val="minor"/>
    </font>
    <font>
      <b/>
      <sz val="12"/>
      <color rgb="FFFF0000"/>
      <name val="Calibri"/>
      <family val="2"/>
    </font>
    <font>
      <b/>
      <sz val="9"/>
      <color theme="1"/>
      <name val="Calibri"/>
      <family val="2"/>
      <scheme val="minor"/>
    </font>
    <font>
      <b/>
      <sz val="11"/>
      <color rgb="FFFF0000"/>
      <name val="Calibri"/>
      <family val="2"/>
      <scheme val="minor"/>
    </font>
    <font>
      <b/>
      <sz val="11"/>
      <color theme="1"/>
      <name val="Calibri"/>
      <family val="2"/>
    </font>
    <font>
      <sz val="11"/>
      <color theme="1"/>
      <name val="Calibri"/>
      <family val="2"/>
    </font>
    <font>
      <b/>
      <sz val="12"/>
      <color rgb="FFFF0000"/>
      <name val="Calibri"/>
      <family val="2"/>
      <scheme val="minor"/>
    </font>
    <font>
      <b/>
      <sz val="11"/>
      <name val="Calibri"/>
      <family val="2"/>
    </font>
    <font>
      <b/>
      <sz val="12"/>
      <name val="Calibri"/>
      <family val="2"/>
      <scheme val="minor"/>
    </font>
    <font>
      <b/>
      <sz val="9"/>
      <color rgb="FFFF0000"/>
      <name val="Calibri"/>
      <family val="2"/>
    </font>
    <font>
      <b/>
      <sz val="11"/>
      <name val="Calibri"/>
      <family val="2"/>
      <scheme val="minor"/>
    </font>
    <font>
      <b/>
      <sz val="11"/>
      <color rgb="FF000000"/>
      <name val="Calibri"/>
      <family val="2"/>
    </font>
    <font>
      <b/>
      <sz val="11"/>
      <color rgb="FFFF0000"/>
      <name val="Calibri"/>
      <family val="2"/>
    </font>
  </fonts>
  <fills count="1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6E3B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E8CEE"/>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xf numFmtId="164" fontId="11"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xf numFmtId="164" fontId="11" fillId="0" borderId="0" applyFont="0" applyFill="0" applyBorder="0" applyAlignment="0" applyProtection="0"/>
    <xf numFmtId="0" fontId="3" fillId="0" borderId="0"/>
    <xf numFmtId="0" fontId="15" fillId="0" borderId="0"/>
    <xf numFmtId="9" fontId="3" fillId="0" borderId="0" applyFont="0" applyFill="0" applyBorder="0" applyAlignment="0" applyProtection="0"/>
    <xf numFmtId="44" fontId="3" fillId="0" borderId="0" applyFont="0" applyFill="0" applyBorder="0" applyAlignment="0" applyProtection="0"/>
    <xf numFmtId="164" fontId="17" fillId="0" borderId="0" applyFont="0" applyFill="0" applyBorder="0" applyAlignment="0" applyProtection="0"/>
  </cellStyleXfs>
  <cellXfs count="229">
    <xf numFmtId="0" fontId="0" fillId="0" borderId="0" xfId="0"/>
    <xf numFmtId="2" fontId="0" fillId="0" borderId="0" xfId="0" applyNumberFormat="1"/>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6"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8" fillId="2" borderId="10" xfId="0" applyFont="1" applyFill="1" applyBorder="1" applyAlignment="1">
      <alignment horizontal="justify" vertical="center" wrapText="1"/>
    </xf>
    <xf numFmtId="0" fontId="9" fillId="2" borderId="10" xfId="3" applyFont="1" applyFill="1" applyBorder="1" applyAlignment="1" applyProtection="1"/>
    <xf numFmtId="0" fontId="9" fillId="2" borderId="1" xfId="3" applyFont="1" applyFill="1" applyBorder="1" applyAlignment="1" applyProtection="1">
      <alignment horizontal="center"/>
    </xf>
    <xf numFmtId="166" fontId="8" fillId="2" borderId="1" xfId="0" applyNumberFormat="1" applyFont="1" applyFill="1" applyBorder="1" applyAlignment="1">
      <alignment horizontal="center" vertical="center" wrapText="1"/>
    </xf>
    <xf numFmtId="167" fontId="8" fillId="2" borderId="1" xfId="2" applyNumberFormat="1" applyFont="1" applyFill="1" applyBorder="1" applyAlignment="1">
      <alignment horizontal="center" vertical="center" wrapText="1"/>
    </xf>
    <xf numFmtId="166" fontId="8" fillId="2" borderId="1" xfId="0" applyNumberFormat="1" applyFont="1" applyFill="1" applyBorder="1" applyAlignment="1">
      <alignment vertical="center" wrapText="1"/>
    </xf>
    <xf numFmtId="2" fontId="8" fillId="2" borderId="1" xfId="0" applyNumberFormat="1" applyFont="1" applyFill="1" applyBorder="1" applyAlignment="1">
      <alignment horizontal="center" vertical="center" wrapText="1"/>
    </xf>
    <xf numFmtId="0" fontId="0" fillId="3" borderId="3" xfId="0" applyFill="1" applyBorder="1"/>
    <xf numFmtId="168" fontId="5" fillId="3" borderId="7" xfId="0" applyNumberFormat="1" applyFont="1" applyFill="1" applyBorder="1" applyAlignment="1">
      <alignment vertical="center" wrapText="1"/>
    </xf>
    <xf numFmtId="0" fontId="0" fillId="0" borderId="0" xfId="0" applyAlignment="1">
      <alignment horizontal="center" vertical="top" wrapText="1"/>
    </xf>
    <xf numFmtId="0" fontId="0" fillId="2" borderId="1" xfId="0" applyFill="1" applyBorder="1"/>
    <xf numFmtId="0" fontId="9" fillId="2" borderId="3" xfId="3" applyFont="1" applyFill="1" applyBorder="1" applyAlignment="1" applyProtection="1"/>
    <xf numFmtId="169" fontId="10" fillId="2" borderId="1" xfId="1" applyNumberFormat="1" applyFont="1" applyFill="1" applyBorder="1" applyAlignment="1">
      <alignment horizontal="center" vertical="top" wrapText="1"/>
    </xf>
    <xf numFmtId="165" fontId="10" fillId="2" borderId="1" xfId="1" applyNumberFormat="1" applyFont="1" applyFill="1" applyBorder="1" applyAlignment="1">
      <alignment horizontal="center" vertical="top" wrapText="1"/>
    </xf>
    <xf numFmtId="168" fontId="5" fillId="3" borderId="4" xfId="0" applyNumberFormat="1" applyFont="1" applyFill="1" applyBorder="1" applyAlignment="1">
      <alignment vertical="center" wrapText="1"/>
    </xf>
    <xf numFmtId="2" fontId="4" fillId="0" borderId="0" xfId="0" applyNumberFormat="1" applyFont="1"/>
    <xf numFmtId="0" fontId="16" fillId="5" borderId="11" xfId="6" applyFont="1" applyFill="1" applyBorder="1" applyAlignment="1">
      <alignment horizontal="center" vertical="center" wrapText="1"/>
    </xf>
    <xf numFmtId="0" fontId="16" fillId="5" borderId="13" xfId="6" applyFont="1" applyFill="1" applyBorder="1" applyAlignment="1">
      <alignment horizontal="center" vertical="center" wrapText="1"/>
    </xf>
    <xf numFmtId="168" fontId="0" fillId="0" borderId="0" xfId="0" applyNumberFormat="1"/>
    <xf numFmtId="0" fontId="20" fillId="3" borderId="1" xfId="0" applyFont="1" applyFill="1" applyBorder="1" applyAlignment="1">
      <alignment horizontal="center" vertical="center" wrapText="1"/>
    </xf>
    <xf numFmtId="4" fontId="19" fillId="0" borderId="20" xfId="6" applyNumberFormat="1" applyFont="1" applyBorder="1" applyAlignment="1">
      <alignment horizontal="center" vertical="center" wrapText="1"/>
    </xf>
    <xf numFmtId="4" fontId="19" fillId="0" borderId="19" xfId="6" applyNumberFormat="1" applyFont="1" applyBorder="1" applyAlignment="1">
      <alignment horizontal="center" vertical="center" wrapText="1"/>
    </xf>
    <xf numFmtId="4" fontId="19" fillId="0" borderId="16" xfId="6" applyNumberFormat="1" applyFont="1" applyBorder="1" applyAlignment="1">
      <alignment horizontal="center" vertical="center" wrapText="1"/>
    </xf>
    <xf numFmtId="0" fontId="0" fillId="0" borderId="19" xfId="0" applyBorder="1"/>
    <xf numFmtId="0" fontId="0" fillId="0" borderId="20" xfId="0" applyBorder="1"/>
    <xf numFmtId="0" fontId="4" fillId="5" borderId="24" xfId="6" applyFont="1" applyFill="1" applyBorder="1" applyAlignment="1">
      <alignment horizontal="center" vertical="center"/>
    </xf>
    <xf numFmtId="0" fontId="10" fillId="7" borderId="10" xfId="6" applyFont="1" applyFill="1" applyBorder="1" applyAlignment="1">
      <alignment horizontal="justify" vertical="center" wrapText="1"/>
    </xf>
    <xf numFmtId="0" fontId="22" fillId="7" borderId="10" xfId="6" applyFont="1" applyFill="1" applyBorder="1" applyAlignment="1">
      <alignment horizontal="center" vertical="center" wrapText="1"/>
    </xf>
    <xf numFmtId="0" fontId="10" fillId="7" borderId="10" xfId="6" applyFont="1" applyFill="1" applyBorder="1" applyAlignment="1">
      <alignment horizontal="center" vertical="center" wrapText="1"/>
    </xf>
    <xf numFmtId="0" fontId="10" fillId="0" borderId="19" xfId="6" applyFont="1" applyBorder="1" applyAlignment="1">
      <alignment horizontal="justify" vertical="center" wrapText="1"/>
    </xf>
    <xf numFmtId="0" fontId="10" fillId="0" borderId="19" xfId="6" applyFont="1" applyBorder="1" applyAlignment="1">
      <alignment horizontal="center" vertical="center" wrapText="1"/>
    </xf>
    <xf numFmtId="0" fontId="4" fillId="7" borderId="21" xfId="6" applyFont="1" applyFill="1" applyBorder="1" applyAlignment="1">
      <alignment horizontal="right" vertical="center"/>
    </xf>
    <xf numFmtId="0" fontId="4" fillId="7" borderId="19" xfId="6" applyFont="1" applyFill="1" applyBorder="1" applyAlignment="1">
      <alignment horizontal="center" vertical="center"/>
    </xf>
    <xf numFmtId="0" fontId="22" fillId="7" borderId="19" xfId="6" applyFont="1" applyFill="1" applyBorder="1" applyAlignment="1">
      <alignment horizontal="center" vertical="center" wrapText="1"/>
    </xf>
    <xf numFmtId="0" fontId="10" fillId="7" borderId="19" xfId="6" applyFont="1" applyFill="1" applyBorder="1" applyAlignment="1">
      <alignment horizontal="justify" vertical="center" wrapText="1"/>
    </xf>
    <xf numFmtId="0" fontId="10" fillId="7" borderId="19" xfId="6" applyFont="1" applyFill="1" applyBorder="1" applyAlignment="1">
      <alignment horizontal="center" vertical="center" wrapText="1"/>
    </xf>
    <xf numFmtId="4" fontId="22" fillId="7" borderId="19" xfId="6" applyNumberFormat="1" applyFont="1" applyFill="1" applyBorder="1" applyAlignment="1">
      <alignment horizontal="center" vertical="center" wrapText="1"/>
    </xf>
    <xf numFmtId="0" fontId="10" fillId="7" borderId="19" xfId="6" applyFont="1" applyFill="1" applyBorder="1" applyAlignment="1">
      <alignment vertical="center" wrapText="1"/>
    </xf>
    <xf numFmtId="0" fontId="7" fillId="7" borderId="19" xfId="6" applyFont="1" applyFill="1" applyBorder="1" applyAlignment="1">
      <alignment vertical="center" wrapText="1"/>
    </xf>
    <xf numFmtId="0" fontId="5" fillId="0" borderId="0" xfId="0" applyFont="1" applyAlignment="1">
      <alignment horizontal="right" vertical="center" wrapText="1"/>
    </xf>
    <xf numFmtId="168" fontId="5" fillId="0" borderId="0" xfId="0" applyNumberFormat="1" applyFont="1" applyAlignment="1">
      <alignment vertical="center" wrapText="1"/>
    </xf>
    <xf numFmtId="0" fontId="10" fillId="0" borderId="10" xfId="6" applyFont="1" applyBorder="1" applyAlignment="1">
      <alignment horizontal="center" vertical="center" wrapText="1"/>
    </xf>
    <xf numFmtId="0" fontId="3" fillId="0" borderId="21" xfId="6" applyBorder="1" applyAlignment="1">
      <alignment horizontal="center" vertical="center"/>
    </xf>
    <xf numFmtId="0" fontId="0" fillId="0" borderId="21" xfId="0" applyBorder="1" applyAlignment="1">
      <alignment horizontal="center"/>
    </xf>
    <xf numFmtId="4" fontId="22" fillId="0" borderId="19" xfId="6" applyNumberFormat="1" applyFont="1" applyBorder="1" applyAlignment="1">
      <alignment horizontal="center" vertical="center" wrapText="1"/>
    </xf>
    <xf numFmtId="0" fontId="3" fillId="0" borderId="8" xfId="6" applyBorder="1" applyAlignment="1">
      <alignment horizontal="center" vertical="center"/>
    </xf>
    <xf numFmtId="0" fontId="4" fillId="0" borderId="8" xfId="6" applyFont="1" applyBorder="1" applyAlignment="1">
      <alignment horizontal="center" vertical="center"/>
    </xf>
    <xf numFmtId="0" fontId="23" fillId="7" borderId="10" xfId="6" applyFont="1" applyFill="1" applyBorder="1" applyAlignment="1">
      <alignment horizontal="center" vertical="center" wrapText="1"/>
    </xf>
    <xf numFmtId="0" fontId="23" fillId="7" borderId="19" xfId="6" applyFont="1" applyFill="1" applyBorder="1" applyAlignment="1">
      <alignment horizontal="center" vertical="center" wrapText="1"/>
    </xf>
    <xf numFmtId="4" fontId="23" fillId="7" borderId="19" xfId="6" applyNumberFormat="1" applyFont="1" applyFill="1" applyBorder="1" applyAlignment="1">
      <alignment horizontal="center" vertical="center" wrapText="1"/>
    </xf>
    <xf numFmtId="4" fontId="22" fillId="7" borderId="10" xfId="6" applyNumberFormat="1" applyFont="1" applyFill="1" applyBorder="1" applyAlignment="1">
      <alignment horizontal="center" vertical="center" wrapText="1"/>
    </xf>
    <xf numFmtId="4" fontId="3" fillId="0" borderId="8" xfId="6" applyNumberFormat="1" applyBorder="1" applyAlignment="1">
      <alignment horizontal="center" vertical="center"/>
    </xf>
    <xf numFmtId="4" fontId="10" fillId="0" borderId="10" xfId="6" applyNumberFormat="1" applyFont="1" applyBorder="1" applyAlignment="1">
      <alignment horizontal="center" vertical="center" wrapText="1"/>
    </xf>
    <xf numFmtId="4" fontId="4" fillId="0" borderId="8" xfId="6" applyNumberFormat="1" applyFont="1" applyBorder="1" applyAlignment="1">
      <alignment horizontal="center" vertical="center"/>
    </xf>
    <xf numFmtId="4" fontId="10" fillId="0" borderId="19" xfId="6" applyNumberFormat="1" applyFont="1" applyBorder="1" applyAlignment="1">
      <alignment horizontal="center" vertical="center" wrapText="1"/>
    </xf>
    <xf numFmtId="4" fontId="3" fillId="0" borderId="21" xfId="6" applyNumberFormat="1" applyBorder="1" applyAlignment="1">
      <alignment horizontal="center" vertical="center"/>
    </xf>
    <xf numFmtId="4" fontId="0" fillId="0" borderId="21" xfId="0" applyNumberFormat="1" applyBorder="1" applyAlignment="1">
      <alignment horizontal="center"/>
    </xf>
    <xf numFmtId="0" fontId="3" fillId="7" borderId="8" xfId="6" applyFill="1" applyBorder="1" applyAlignment="1">
      <alignment horizontal="center" vertical="center"/>
    </xf>
    <xf numFmtId="0" fontId="3" fillId="7" borderId="21" xfId="6" applyFill="1" applyBorder="1" applyAlignment="1">
      <alignment horizontal="center" vertical="center"/>
    </xf>
    <xf numFmtId="0" fontId="0" fillId="0" borderId="21" xfId="0" applyBorder="1"/>
    <xf numFmtId="4" fontId="10" fillId="7" borderId="10" xfId="6" applyNumberFormat="1" applyFont="1" applyFill="1" applyBorder="1" applyAlignment="1">
      <alignment horizontal="center" vertical="center" wrapText="1"/>
    </xf>
    <xf numFmtId="4" fontId="10" fillId="7" borderId="19" xfId="6" applyNumberFormat="1" applyFont="1" applyFill="1" applyBorder="1" applyAlignment="1">
      <alignment horizontal="center" vertical="center" wrapText="1"/>
    </xf>
    <xf numFmtId="0" fontId="4" fillId="7" borderId="19" xfId="6" applyFont="1" applyFill="1" applyBorder="1" applyAlignment="1">
      <alignment horizontal="right" vertical="center"/>
    </xf>
    <xf numFmtId="4" fontId="0" fillId="0" borderId="0" xfId="0" applyNumberFormat="1"/>
    <xf numFmtId="0" fontId="2" fillId="0" borderId="21" xfId="6" applyFont="1" applyBorder="1" applyAlignment="1">
      <alignment horizontal="center" vertical="center"/>
    </xf>
    <xf numFmtId="0" fontId="2" fillId="7" borderId="21" xfId="6" applyFont="1" applyFill="1" applyBorder="1" applyAlignment="1">
      <alignment horizontal="center" vertical="center"/>
    </xf>
    <xf numFmtId="0" fontId="2" fillId="0" borderId="8" xfId="6" applyFont="1" applyBorder="1" applyAlignment="1">
      <alignment horizontal="center" vertical="center"/>
    </xf>
    <xf numFmtId="4" fontId="2" fillId="0" borderId="8" xfId="6" applyNumberFormat="1" applyFont="1" applyBorder="1" applyAlignment="1">
      <alignment horizontal="center" vertical="center"/>
    </xf>
    <xf numFmtId="4" fontId="2" fillId="0" borderId="21" xfId="6" applyNumberFormat="1" applyFont="1" applyBorder="1" applyAlignment="1">
      <alignment horizontal="center" vertical="center"/>
    </xf>
    <xf numFmtId="4" fontId="25" fillId="7" borderId="19" xfId="6" applyNumberFormat="1" applyFont="1" applyFill="1" applyBorder="1" applyAlignment="1">
      <alignment horizontal="center" vertical="center" wrapText="1"/>
    </xf>
    <xf numFmtId="9" fontId="0" fillId="0" borderId="0" xfId="0" applyNumberFormat="1"/>
    <xf numFmtId="0" fontId="3" fillId="8" borderId="8" xfId="6" applyFill="1" applyBorder="1" applyAlignment="1">
      <alignment horizontal="center" vertical="center"/>
    </xf>
    <xf numFmtId="0" fontId="10" fillId="8" borderId="10" xfId="6" applyFont="1" applyFill="1" applyBorder="1" applyAlignment="1">
      <alignment horizontal="justify" vertical="center" wrapText="1"/>
    </xf>
    <xf numFmtId="0" fontId="22" fillId="8" borderId="10" xfId="6" applyFont="1" applyFill="1" applyBorder="1" applyAlignment="1">
      <alignment horizontal="center" vertical="center" wrapText="1"/>
    </xf>
    <xf numFmtId="0" fontId="10" fillId="8" borderId="10" xfId="6" applyFont="1" applyFill="1" applyBorder="1" applyAlignment="1">
      <alignment horizontal="center" vertical="center" wrapText="1"/>
    </xf>
    <xf numFmtId="4" fontId="22" fillId="8" borderId="10" xfId="6" applyNumberFormat="1" applyFont="1" applyFill="1" applyBorder="1" applyAlignment="1">
      <alignment horizontal="center" vertical="center" wrapText="1"/>
    </xf>
    <xf numFmtId="0" fontId="1" fillId="0" borderId="21" xfId="6" applyFont="1" applyBorder="1" applyAlignment="1">
      <alignment horizontal="center" vertical="center"/>
    </xf>
    <xf numFmtId="0" fontId="4" fillId="8" borderId="21" xfId="6" applyFont="1" applyFill="1" applyBorder="1" applyAlignment="1">
      <alignment horizontal="right" vertical="center"/>
    </xf>
    <xf numFmtId="0" fontId="4" fillId="8" borderId="19" xfId="6" applyFont="1" applyFill="1" applyBorder="1" applyAlignment="1">
      <alignment horizontal="center" vertical="center"/>
    </xf>
    <xf numFmtId="0" fontId="22" fillId="8" borderId="19" xfId="6" applyFont="1" applyFill="1" applyBorder="1" applyAlignment="1">
      <alignment horizontal="center" vertical="center" wrapText="1"/>
    </xf>
    <xf numFmtId="0" fontId="1" fillId="8" borderId="21" xfId="6" applyFont="1" applyFill="1" applyBorder="1" applyAlignment="1">
      <alignment horizontal="center" vertical="center"/>
    </xf>
    <xf numFmtId="0" fontId="10" fillId="8" borderId="19" xfId="6" applyFont="1" applyFill="1" applyBorder="1" applyAlignment="1">
      <alignment horizontal="justify" vertical="center" wrapText="1"/>
    </xf>
    <xf numFmtId="0" fontId="10" fillId="8" borderId="19" xfId="6" applyFont="1" applyFill="1" applyBorder="1" applyAlignment="1">
      <alignment horizontal="center" vertical="center" wrapText="1"/>
    </xf>
    <xf numFmtId="0" fontId="23" fillId="8" borderId="10" xfId="6" applyFont="1" applyFill="1" applyBorder="1" applyAlignment="1">
      <alignment horizontal="center" vertical="center" wrapText="1"/>
    </xf>
    <xf numFmtId="0" fontId="1" fillId="0" borderId="8" xfId="6" applyFont="1" applyBorder="1" applyAlignment="1">
      <alignment horizontal="center" vertical="center"/>
    </xf>
    <xf numFmtId="4" fontId="1" fillId="0" borderId="8" xfId="6" applyNumberFormat="1" applyFont="1" applyBorder="1" applyAlignment="1">
      <alignment horizontal="center" vertical="center"/>
    </xf>
    <xf numFmtId="0" fontId="7" fillId="8" borderId="19" xfId="6" applyFont="1" applyFill="1" applyBorder="1" applyAlignment="1">
      <alignment horizontal="center" vertical="center" wrapText="1"/>
    </xf>
    <xf numFmtId="4" fontId="22" fillId="8" borderId="19" xfId="6" applyNumberFormat="1" applyFont="1" applyFill="1" applyBorder="1" applyAlignment="1">
      <alignment horizontal="center" vertical="center" wrapText="1"/>
    </xf>
    <xf numFmtId="0" fontId="8" fillId="0" borderId="21" xfId="6" applyFont="1" applyBorder="1" applyAlignment="1">
      <alignment horizontal="center" vertical="center"/>
    </xf>
    <xf numFmtId="4" fontId="1" fillId="0" borderId="21" xfId="6" applyNumberFormat="1" applyFont="1" applyBorder="1" applyAlignment="1">
      <alignment horizontal="center" vertical="center"/>
    </xf>
    <xf numFmtId="0" fontId="3" fillId="8" borderId="21" xfId="6" applyFill="1" applyBorder="1" applyAlignment="1">
      <alignment horizontal="center" vertical="center"/>
    </xf>
    <xf numFmtId="4" fontId="10" fillId="8" borderId="19" xfId="6" applyNumberFormat="1" applyFont="1" applyFill="1" applyBorder="1" applyAlignment="1">
      <alignment horizontal="center" vertical="center" wrapText="1"/>
    </xf>
    <xf numFmtId="0" fontId="10" fillId="8" borderId="19" xfId="6" applyFont="1" applyFill="1" applyBorder="1" applyAlignment="1">
      <alignment vertical="center" wrapText="1"/>
    </xf>
    <xf numFmtId="4" fontId="27" fillId="0" borderId="19" xfId="6" applyNumberFormat="1" applyFont="1" applyBorder="1" applyAlignment="1">
      <alignment horizontal="center" vertical="center" wrapText="1"/>
    </xf>
    <xf numFmtId="0" fontId="7" fillId="8" borderId="19" xfId="6" applyFont="1" applyFill="1" applyBorder="1" applyAlignment="1">
      <alignment vertical="center" wrapText="1"/>
    </xf>
    <xf numFmtId="4" fontId="23" fillId="8" borderId="19" xfId="6" applyNumberFormat="1" applyFont="1" applyFill="1" applyBorder="1" applyAlignment="1">
      <alignment horizontal="center" vertical="center" wrapText="1"/>
    </xf>
    <xf numFmtId="0" fontId="1" fillId="0" borderId="0" xfId="0" applyFont="1"/>
    <xf numFmtId="0" fontId="29" fillId="5" borderId="11" xfId="6" applyFont="1" applyFill="1" applyBorder="1" applyAlignment="1">
      <alignment horizontal="center" vertical="center" wrapText="1"/>
    </xf>
    <xf numFmtId="0" fontId="29" fillId="5" borderId="13" xfId="6" applyFont="1" applyFill="1" applyBorder="1" applyAlignment="1">
      <alignment horizontal="center" vertical="center" wrapText="1"/>
    </xf>
    <xf numFmtId="0" fontId="1" fillId="9" borderId="8" xfId="6" applyFont="1" applyFill="1" applyBorder="1" applyAlignment="1">
      <alignment horizontal="center" vertical="center"/>
    </xf>
    <xf numFmtId="0" fontId="23" fillId="9" borderId="10" xfId="6" applyFont="1" applyFill="1" applyBorder="1" applyAlignment="1">
      <alignment horizontal="justify" vertical="center" wrapText="1"/>
    </xf>
    <xf numFmtId="0" fontId="22" fillId="9" borderId="10" xfId="6" applyFont="1" applyFill="1" applyBorder="1" applyAlignment="1">
      <alignment horizontal="center" vertical="center" wrapText="1"/>
    </xf>
    <xf numFmtId="0" fontId="23" fillId="9" borderId="10" xfId="6" applyFont="1" applyFill="1" applyBorder="1" applyAlignment="1">
      <alignment horizontal="center" vertical="center" wrapText="1"/>
    </xf>
    <xf numFmtId="4" fontId="22" fillId="9" borderId="10" xfId="6" applyNumberFormat="1" applyFont="1" applyFill="1" applyBorder="1" applyAlignment="1">
      <alignment horizontal="center" vertical="center" wrapText="1"/>
    </xf>
    <xf numFmtId="0" fontId="23" fillId="0" borderId="10" xfId="6" applyFont="1" applyBorder="1" applyAlignment="1">
      <alignment horizontal="center" vertical="center" wrapText="1"/>
    </xf>
    <xf numFmtId="0" fontId="23" fillId="0" borderId="19" xfId="6" applyFont="1" applyBorder="1" applyAlignment="1">
      <alignment horizontal="justify" vertical="center" wrapText="1"/>
    </xf>
    <xf numFmtId="0" fontId="23" fillId="0" borderId="19" xfId="6" applyFont="1" applyBorder="1" applyAlignment="1">
      <alignment horizontal="center" vertical="center" wrapText="1"/>
    </xf>
    <xf numFmtId="4" fontId="23" fillId="0" borderId="10" xfId="6" applyNumberFormat="1" applyFont="1" applyBorder="1" applyAlignment="1">
      <alignment horizontal="center" vertical="center" wrapText="1"/>
    </xf>
    <xf numFmtId="0" fontId="4" fillId="9" borderId="21" xfId="6" applyFont="1" applyFill="1" applyBorder="1" applyAlignment="1">
      <alignment horizontal="right" vertical="center"/>
    </xf>
    <xf numFmtId="0" fontId="4" fillId="9" borderId="19" xfId="6" applyFont="1" applyFill="1" applyBorder="1" applyAlignment="1">
      <alignment horizontal="center" vertical="center"/>
    </xf>
    <xf numFmtId="0" fontId="22" fillId="9" borderId="19" xfId="6" applyFont="1" applyFill="1" applyBorder="1" applyAlignment="1">
      <alignment horizontal="center" vertical="center" wrapText="1"/>
    </xf>
    <xf numFmtId="0" fontId="1" fillId="9" borderId="21" xfId="6" applyFont="1" applyFill="1" applyBorder="1" applyAlignment="1">
      <alignment horizontal="center" vertical="center"/>
    </xf>
    <xf numFmtId="0" fontId="23" fillId="9" borderId="19" xfId="6" applyFont="1" applyFill="1" applyBorder="1" applyAlignment="1">
      <alignment horizontal="justify" vertical="center" wrapText="1"/>
    </xf>
    <xf numFmtId="0" fontId="23" fillId="9" borderId="19" xfId="6" applyFont="1" applyFill="1" applyBorder="1" applyAlignment="1">
      <alignment horizontal="center" vertical="center" wrapText="1"/>
    </xf>
    <xf numFmtId="4" fontId="23" fillId="0" borderId="19" xfId="6" applyNumberFormat="1" applyFont="1" applyBorder="1" applyAlignment="1">
      <alignment horizontal="center" vertical="center" wrapText="1"/>
    </xf>
    <xf numFmtId="4" fontId="22" fillId="9" borderId="19" xfId="6" applyNumberFormat="1" applyFont="1" applyFill="1" applyBorder="1" applyAlignment="1">
      <alignment horizontal="center" vertical="center" wrapText="1"/>
    </xf>
    <xf numFmtId="4" fontId="23" fillId="9" borderId="19" xfId="6" applyNumberFormat="1" applyFont="1" applyFill="1" applyBorder="1" applyAlignment="1">
      <alignment horizontal="center" vertical="center" wrapText="1"/>
    </xf>
    <xf numFmtId="0" fontId="23" fillId="9" borderId="19" xfId="6" applyFont="1" applyFill="1" applyBorder="1" applyAlignment="1">
      <alignment vertical="center" wrapText="1"/>
    </xf>
    <xf numFmtId="4" fontId="30" fillId="0" borderId="19" xfId="6" applyNumberFormat="1" applyFont="1" applyBorder="1" applyAlignment="1">
      <alignment horizontal="center" vertical="center" wrapText="1"/>
    </xf>
    <xf numFmtId="0" fontId="22" fillId="9" borderId="19" xfId="6" applyFont="1" applyFill="1" applyBorder="1" applyAlignment="1">
      <alignment vertical="center" wrapText="1"/>
    </xf>
    <xf numFmtId="0" fontId="1" fillId="0" borderId="21" xfId="0" applyFont="1" applyBorder="1" applyAlignment="1">
      <alignment horizontal="center"/>
    </xf>
    <xf numFmtId="4" fontId="1" fillId="0" borderId="21" xfId="0" applyNumberFormat="1" applyFont="1" applyBorder="1" applyAlignment="1">
      <alignment horizontal="center"/>
    </xf>
    <xf numFmtId="4" fontId="30" fillId="0" borderId="20" xfId="6" applyNumberFormat="1" applyFont="1" applyBorder="1" applyAlignment="1">
      <alignment horizontal="center" vertical="center" wrapText="1"/>
    </xf>
    <xf numFmtId="0" fontId="1" fillId="0" borderId="21" xfId="0" applyFont="1" applyBorder="1"/>
    <xf numFmtId="0" fontId="1" fillId="0" borderId="19" xfId="0" applyFont="1" applyBorder="1"/>
    <xf numFmtId="0" fontId="1" fillId="0" borderId="20" xfId="0" applyFont="1" applyBorder="1"/>
    <xf numFmtId="4" fontId="30" fillId="0" borderId="16" xfId="6" applyNumberFormat="1" applyFont="1" applyBorder="1" applyAlignment="1">
      <alignment horizontal="center" vertical="center" wrapText="1"/>
    </xf>
    <xf numFmtId="0" fontId="3" fillId="10" borderId="8" xfId="6" applyFill="1" applyBorder="1" applyAlignment="1">
      <alignment horizontal="center" vertical="center"/>
    </xf>
    <xf numFmtId="0" fontId="10" fillId="10" borderId="10" xfId="6" applyFont="1" applyFill="1" applyBorder="1" applyAlignment="1">
      <alignment horizontal="justify" vertical="center" wrapText="1"/>
    </xf>
    <xf numFmtId="0" fontId="22" fillId="10" borderId="10" xfId="6" applyFont="1" applyFill="1" applyBorder="1" applyAlignment="1">
      <alignment horizontal="center" vertical="center" wrapText="1"/>
    </xf>
    <xf numFmtId="0" fontId="10" fillId="10" borderId="10" xfId="6" applyFont="1" applyFill="1" applyBorder="1" applyAlignment="1">
      <alignment horizontal="center" vertical="center" wrapText="1"/>
    </xf>
    <xf numFmtId="4" fontId="22" fillId="10" borderId="10" xfId="6" applyNumberFormat="1" applyFont="1" applyFill="1" applyBorder="1" applyAlignment="1">
      <alignment horizontal="center" vertical="center" wrapText="1"/>
    </xf>
    <xf numFmtId="0" fontId="4" fillId="10" borderId="21" xfId="6" applyFont="1" applyFill="1" applyBorder="1" applyAlignment="1">
      <alignment horizontal="right" vertical="center"/>
    </xf>
    <xf numFmtId="0" fontId="4" fillId="10" borderId="19" xfId="6" applyFont="1" applyFill="1" applyBorder="1" applyAlignment="1">
      <alignment horizontal="center" vertical="center"/>
    </xf>
    <xf numFmtId="0" fontId="22" fillId="10" borderId="19" xfId="6" applyFont="1" applyFill="1" applyBorder="1" applyAlignment="1">
      <alignment horizontal="center" vertical="center" wrapText="1"/>
    </xf>
    <xf numFmtId="0" fontId="1" fillId="10" borderId="21" xfId="6" applyFont="1" applyFill="1" applyBorder="1" applyAlignment="1">
      <alignment horizontal="center" vertical="center"/>
    </xf>
    <xf numFmtId="0" fontId="10" fillId="10" borderId="19" xfId="6" applyFont="1" applyFill="1" applyBorder="1" applyAlignment="1">
      <alignment horizontal="justify" vertical="center" wrapText="1"/>
    </xf>
    <xf numFmtId="0" fontId="10" fillId="10" borderId="19" xfId="6" applyFont="1" applyFill="1" applyBorder="1" applyAlignment="1">
      <alignment horizontal="center" vertical="center" wrapText="1"/>
    </xf>
    <xf numFmtId="0" fontId="23" fillId="10" borderId="10" xfId="6" applyFont="1" applyFill="1" applyBorder="1" applyAlignment="1">
      <alignment horizontal="center" vertical="center" wrapText="1"/>
    </xf>
    <xf numFmtId="4" fontId="22" fillId="10" borderId="19" xfId="6" applyNumberFormat="1" applyFont="1" applyFill="1" applyBorder="1" applyAlignment="1">
      <alignment horizontal="center" vertical="center" wrapText="1"/>
    </xf>
    <xf numFmtId="0" fontId="23" fillId="10" borderId="19" xfId="6" applyFont="1" applyFill="1" applyBorder="1" applyAlignment="1">
      <alignment horizontal="center" vertical="center" wrapText="1"/>
    </xf>
    <xf numFmtId="0" fontId="3" fillId="10" borderId="21" xfId="6" applyFill="1" applyBorder="1" applyAlignment="1">
      <alignment horizontal="center" vertical="center"/>
    </xf>
    <xf numFmtId="4" fontId="23" fillId="10" borderId="19" xfId="6" applyNumberFormat="1" applyFont="1" applyFill="1" applyBorder="1" applyAlignment="1">
      <alignment horizontal="center" vertical="center" wrapText="1"/>
    </xf>
    <xf numFmtId="0" fontId="10" fillId="10" borderId="19" xfId="6" applyFont="1" applyFill="1" applyBorder="1" applyAlignment="1">
      <alignment vertical="center" wrapText="1"/>
    </xf>
    <xf numFmtId="0" fontId="7" fillId="10" borderId="19" xfId="6" applyFont="1" applyFill="1" applyBorder="1" applyAlignment="1">
      <alignment vertical="center" wrapText="1"/>
    </xf>
    <xf numFmtId="0" fontId="4" fillId="7" borderId="19" xfId="6" applyFont="1" applyFill="1" applyBorder="1" applyAlignment="1">
      <alignment horizontal="right" vertical="center"/>
    </xf>
    <xf numFmtId="0" fontId="2" fillId="0" borderId="23" xfId="6" applyFont="1" applyBorder="1" applyAlignment="1">
      <alignment horizontal="center" vertical="center"/>
    </xf>
    <xf numFmtId="0" fontId="2" fillId="0" borderId="7" xfId="6" applyFont="1" applyBorder="1" applyAlignment="1">
      <alignment horizontal="center" vertical="center"/>
    </xf>
    <xf numFmtId="0" fontId="2" fillId="0" borderId="21" xfId="6" applyFont="1" applyBorder="1" applyAlignment="1">
      <alignment horizontal="center" vertical="center"/>
    </xf>
    <xf numFmtId="0" fontId="24" fillId="4" borderId="12" xfId="6" applyFont="1" applyFill="1" applyBorder="1" applyAlignment="1">
      <alignment horizontal="center" vertical="center"/>
    </xf>
    <xf numFmtId="0" fontId="24" fillId="4" borderId="15" xfId="6" applyFont="1" applyFill="1" applyBorder="1" applyAlignment="1">
      <alignment horizontal="center" vertical="center"/>
    </xf>
    <xf numFmtId="0" fontId="24" fillId="4" borderId="13" xfId="6" applyFont="1" applyFill="1" applyBorder="1" applyAlignment="1">
      <alignment horizontal="center" vertical="center"/>
    </xf>
    <xf numFmtId="0" fontId="4" fillId="5" borderId="12" xfId="6" applyFont="1" applyFill="1" applyBorder="1" applyAlignment="1">
      <alignment horizontal="center" vertical="center"/>
    </xf>
    <xf numFmtId="0" fontId="4" fillId="5" borderId="13" xfId="6" applyFont="1" applyFill="1" applyBorder="1" applyAlignment="1">
      <alignment horizontal="center" vertical="center"/>
    </xf>
    <xf numFmtId="0" fontId="18" fillId="6" borderId="25" xfId="6" applyFont="1" applyFill="1" applyBorder="1" applyAlignment="1">
      <alignment horizontal="center" vertical="center"/>
    </xf>
    <xf numFmtId="0" fontId="18" fillId="6" borderId="26" xfId="6" applyFont="1" applyFill="1" applyBorder="1" applyAlignment="1">
      <alignment horizontal="center" vertical="center"/>
    </xf>
    <xf numFmtId="4" fontId="19" fillId="0" borderId="17" xfId="6" applyNumberFormat="1" applyFont="1" applyBorder="1" applyAlignment="1">
      <alignment horizontal="center" vertical="center" wrapText="1"/>
    </xf>
    <xf numFmtId="4" fontId="19" fillId="0" borderId="10" xfId="6" applyNumberFormat="1" applyFont="1" applyBorder="1" applyAlignment="1">
      <alignment horizontal="center" vertical="center" wrapText="1"/>
    </xf>
    <xf numFmtId="0" fontId="3" fillId="0" borderId="7" xfId="6" applyBorder="1" applyAlignment="1">
      <alignment horizontal="center" vertical="center"/>
    </xf>
    <xf numFmtId="0" fontId="3" fillId="0" borderId="21" xfId="6" applyBorder="1" applyAlignment="1">
      <alignment horizontal="center" vertical="center"/>
    </xf>
    <xf numFmtId="0" fontId="4" fillId="7" borderId="7" xfId="6" applyFont="1" applyFill="1" applyBorder="1" applyAlignment="1">
      <alignment horizontal="right" vertical="center"/>
    </xf>
    <xf numFmtId="0" fontId="4" fillId="7" borderId="21" xfId="6" applyFont="1" applyFill="1" applyBorder="1" applyAlignment="1">
      <alignment horizontal="right" vertical="center"/>
    </xf>
    <xf numFmtId="0" fontId="4" fillId="0" borderId="7" xfId="6" applyFont="1" applyBorder="1" applyAlignment="1">
      <alignment horizontal="center" vertical="center"/>
    </xf>
    <xf numFmtId="0" fontId="4" fillId="0" borderId="21" xfId="6" applyFont="1" applyBorder="1" applyAlignment="1">
      <alignment horizontal="center" vertical="center"/>
    </xf>
    <xf numFmtId="0" fontId="18" fillId="6" borderId="14" xfId="6" applyFont="1" applyFill="1" applyBorder="1" applyAlignment="1">
      <alignment horizontal="center" vertical="center"/>
    </xf>
    <xf numFmtId="4" fontId="19" fillId="0" borderId="18" xfId="6" applyNumberFormat="1" applyFont="1" applyBorder="1" applyAlignment="1">
      <alignment horizontal="center" vertical="center" wrapText="1"/>
    </xf>
    <xf numFmtId="0" fontId="21" fillId="0" borderId="23" xfId="6" applyFont="1" applyBorder="1" applyAlignment="1">
      <alignment horizontal="center" vertical="justify" wrapText="1"/>
    </xf>
    <xf numFmtId="0" fontId="21" fillId="0" borderId="7" xfId="6" applyFont="1" applyBorder="1" applyAlignment="1">
      <alignment horizontal="center" vertical="justify" wrapText="1"/>
    </xf>
    <xf numFmtId="0" fontId="21" fillId="0" borderId="21" xfId="6" applyFont="1" applyBorder="1" applyAlignment="1">
      <alignment horizontal="center" vertical="justify" wrapText="1"/>
    </xf>
    <xf numFmtId="0" fontId="21" fillId="0" borderId="7" xfId="6" applyFont="1" applyBorder="1" applyAlignment="1">
      <alignment horizontal="right" vertical="center"/>
    </xf>
    <xf numFmtId="0" fontId="21" fillId="0" borderId="21" xfId="6" applyFont="1" applyBorder="1" applyAlignment="1">
      <alignment horizontal="right" vertical="center"/>
    </xf>
    <xf numFmtId="0" fontId="0" fillId="0" borderId="7" xfId="0" applyBorder="1" applyAlignment="1">
      <alignment horizontal="center"/>
    </xf>
    <xf numFmtId="0" fontId="0" fillId="0" borderId="21" xfId="0" applyBorder="1" applyAlignment="1">
      <alignment horizontal="center"/>
    </xf>
    <xf numFmtId="0" fontId="21" fillId="0" borderId="7" xfId="6" applyFont="1" applyBorder="1" applyAlignment="1">
      <alignment horizontal="justify" vertical="justify" wrapText="1"/>
    </xf>
    <xf numFmtId="0" fontId="21" fillId="0" borderId="21" xfId="6" applyFont="1" applyBorder="1" applyAlignment="1">
      <alignment horizontal="justify" vertical="justify" wrapText="1"/>
    </xf>
    <xf numFmtId="0" fontId="10" fillId="0" borderId="10" xfId="6" applyFont="1" applyBorder="1" applyAlignment="1">
      <alignment horizontal="center" vertical="center" wrapText="1"/>
    </xf>
    <xf numFmtId="0" fontId="10" fillId="0" borderId="19" xfId="6" applyFont="1" applyBorder="1" applyAlignment="1">
      <alignment horizontal="center" vertical="center" wrapText="1"/>
    </xf>
    <xf numFmtId="0" fontId="10" fillId="0" borderId="22" xfId="6" applyFont="1" applyBorder="1" applyAlignment="1">
      <alignment horizontal="center" vertical="center" wrapText="1"/>
    </xf>
    <xf numFmtId="0" fontId="10" fillId="0" borderId="20" xfId="6" applyFont="1" applyBorder="1" applyAlignment="1">
      <alignment horizontal="center" vertical="center" wrapText="1"/>
    </xf>
    <xf numFmtId="0" fontId="3" fillId="0" borderId="27" xfId="6" applyBorder="1" applyAlignment="1">
      <alignment horizontal="center" vertical="center"/>
    </xf>
    <xf numFmtId="0" fontId="3" fillId="0" borderId="28" xfId="6" applyBorder="1" applyAlignment="1">
      <alignment horizontal="center" vertical="center"/>
    </xf>
    <xf numFmtId="0" fontId="4" fillId="8" borderId="7" xfId="6" applyFont="1" applyFill="1" applyBorder="1" applyAlignment="1">
      <alignment horizontal="right" vertical="center"/>
    </xf>
    <xf numFmtId="0" fontId="4" fillId="8" borderId="21" xfId="6" applyFont="1" applyFill="1" applyBorder="1" applyAlignment="1">
      <alignment horizontal="right" vertical="center"/>
    </xf>
    <xf numFmtId="0" fontId="1" fillId="0" borderId="7" xfId="6" applyFont="1" applyBorder="1" applyAlignment="1">
      <alignment horizontal="center" vertical="center"/>
    </xf>
    <xf numFmtId="0" fontId="1" fillId="0" borderId="21" xfId="6" applyFont="1" applyBorder="1" applyAlignment="1">
      <alignment horizontal="center" vertical="center"/>
    </xf>
    <xf numFmtId="0" fontId="1" fillId="0" borderId="7" xfId="0" applyFont="1" applyBorder="1" applyAlignment="1">
      <alignment horizontal="center"/>
    </xf>
    <xf numFmtId="0" fontId="1" fillId="0" borderId="21" xfId="0" applyFont="1" applyBorder="1" applyAlignment="1">
      <alignment horizontal="center"/>
    </xf>
    <xf numFmtId="0" fontId="1" fillId="0" borderId="27" xfId="6" applyFont="1" applyBorder="1" applyAlignment="1">
      <alignment horizontal="center" vertical="center"/>
    </xf>
    <xf numFmtId="0" fontId="1" fillId="0" borderId="28" xfId="6" applyFont="1" applyBorder="1" applyAlignment="1">
      <alignment horizontal="center" vertical="center"/>
    </xf>
    <xf numFmtId="0" fontId="1" fillId="0" borderId="19" xfId="0" applyFont="1" applyBorder="1" applyAlignment="1">
      <alignment horizontal="center"/>
    </xf>
    <xf numFmtId="0" fontId="4" fillId="9" borderId="7" xfId="6" applyFont="1" applyFill="1" applyBorder="1" applyAlignment="1">
      <alignment horizontal="right" vertical="center"/>
    </xf>
    <xf numFmtId="0" fontId="4" fillId="9" borderId="21" xfId="6" applyFont="1" applyFill="1" applyBorder="1" applyAlignment="1">
      <alignment horizontal="right" vertical="center"/>
    </xf>
    <xf numFmtId="0" fontId="21" fillId="4" borderId="12" xfId="6" applyFont="1" applyFill="1" applyBorder="1" applyAlignment="1">
      <alignment horizontal="center" vertical="center"/>
    </xf>
    <xf numFmtId="0" fontId="21" fillId="4" borderId="15" xfId="6" applyFont="1" applyFill="1" applyBorder="1" applyAlignment="1">
      <alignment horizontal="center" vertical="center"/>
    </xf>
    <xf numFmtId="0" fontId="21" fillId="4" borderId="13" xfId="6" applyFont="1" applyFill="1" applyBorder="1" applyAlignment="1">
      <alignment horizontal="center" vertical="center"/>
    </xf>
    <xf numFmtId="0" fontId="23" fillId="0" borderId="10" xfId="6" applyFont="1" applyBorder="1" applyAlignment="1">
      <alignment horizontal="center" vertical="center" wrapText="1"/>
    </xf>
    <xf numFmtId="0" fontId="23" fillId="0" borderId="19" xfId="6" applyFont="1" applyBorder="1" applyAlignment="1">
      <alignment horizontal="center" vertical="center" wrapText="1"/>
    </xf>
    <xf numFmtId="0" fontId="23" fillId="0" borderId="22" xfId="6" applyFont="1" applyBorder="1" applyAlignment="1">
      <alignment horizontal="center" vertical="center" wrapText="1"/>
    </xf>
    <xf numFmtId="0" fontId="23" fillId="0" borderId="20" xfId="6" applyFont="1" applyBorder="1" applyAlignment="1">
      <alignment horizontal="center" vertical="center" wrapText="1"/>
    </xf>
    <xf numFmtId="0" fontId="0" fillId="0" borderId="19" xfId="0" applyBorder="1" applyAlignment="1">
      <alignment horizontal="center"/>
    </xf>
    <xf numFmtId="0" fontId="21" fillId="0" borderId="7" xfId="6" applyFont="1" applyBorder="1" applyAlignment="1">
      <alignment horizontal="left" vertical="justify" wrapText="1"/>
    </xf>
    <xf numFmtId="0" fontId="21" fillId="0" borderId="21" xfId="6" applyFont="1" applyBorder="1" applyAlignment="1">
      <alignment horizontal="left" vertical="justify" wrapText="1"/>
    </xf>
    <xf numFmtId="0" fontId="4" fillId="10" borderId="7" xfId="6" applyFont="1" applyFill="1" applyBorder="1" applyAlignment="1">
      <alignment horizontal="right" vertical="center"/>
    </xf>
    <xf numFmtId="0" fontId="4" fillId="10" borderId="21" xfId="6" applyFont="1" applyFill="1" applyBorder="1" applyAlignment="1">
      <alignment horizontal="right" vertical="center"/>
    </xf>
    <xf numFmtId="0" fontId="21" fillId="0" borderId="7" xfId="6" applyFont="1" applyBorder="1" applyAlignment="1">
      <alignment horizontal="left" vertical="center"/>
    </xf>
    <xf numFmtId="0" fontId="21" fillId="0" borderId="21" xfId="6" applyFont="1" applyBorder="1" applyAlignment="1">
      <alignment horizontal="lef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3" xfId="0" applyFont="1" applyFill="1" applyBorder="1" applyAlignment="1">
      <alignment horizontal="right" vertical="center" wrapText="1"/>
    </xf>
    <xf numFmtId="0" fontId="5" fillId="3" borderId="7" xfId="0" applyFont="1" applyFill="1" applyBorder="1" applyAlignment="1">
      <alignment horizontal="right" vertical="center" wrapText="1"/>
    </xf>
    <xf numFmtId="168" fontId="5" fillId="3" borderId="3" xfId="0" applyNumberFormat="1" applyFont="1" applyFill="1" applyBorder="1" applyAlignment="1">
      <alignment horizontal="center" vertical="center" wrapText="1"/>
    </xf>
    <xf numFmtId="168" fontId="5" fillId="3" borderId="4"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cellXfs>
  <cellStyles count="11">
    <cellStyle name="Collegamento ipertestuale" xfId="3" builtinId="8"/>
    <cellStyle name="Normale" xfId="0" builtinId="0"/>
    <cellStyle name="Normale 2" xfId="4" xr:uid="{00000000-0005-0000-0000-000031000000}"/>
    <cellStyle name="Normale 2 2" xfId="7" xr:uid="{60435E3A-A1AA-4E2A-B3C4-8A8C6696F30E}"/>
    <cellStyle name="Normale 3" xfId="6" xr:uid="{97DDA929-B2F4-4DF8-9297-688CE599C266}"/>
    <cellStyle name="Percentuale" xfId="2" builtinId="5"/>
    <cellStyle name="Percentuale 2" xfId="8" xr:uid="{CC44C38F-053B-4FCD-93DD-FA03A915F4CF}"/>
    <cellStyle name="Valuta" xfId="1" builtinId="4"/>
    <cellStyle name="Valuta 2" xfId="5" xr:uid="{00000000-0005-0000-0000-000032000000}"/>
    <cellStyle name="Valuta 2 2" xfId="10" xr:uid="{FE2B5DEF-9244-4294-9F76-6E0F3E168DE5}"/>
    <cellStyle name="Valuta 3" xfId="9" xr:uid="{917DB3D9-B034-4622-AEBD-92C2F525A8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06C7-3BAF-4DBD-A7B4-C2C5DE30B7FD}">
  <sheetPr>
    <pageSetUpPr fitToPage="1"/>
  </sheetPr>
  <dimension ref="A1:L75"/>
  <sheetViews>
    <sheetView topLeftCell="C19" workbookViewId="0">
      <selection activeCell="D67" sqref="D67"/>
    </sheetView>
  </sheetViews>
  <sheetFormatPr baseColWidth="10" defaultColWidth="8.83203125" defaultRowHeight="15"/>
  <cols>
    <col min="2" max="2" width="7.33203125" customWidth="1"/>
    <col min="3" max="3" width="44.5" customWidth="1"/>
    <col min="4" max="4" width="14.5" customWidth="1"/>
    <col min="5" max="5" width="11.5" customWidth="1"/>
    <col min="6" max="6" width="11.83203125" customWidth="1"/>
    <col min="7" max="7" width="14" customWidth="1"/>
    <col min="8" max="8" width="9.5" customWidth="1"/>
    <col min="9" max="9" width="15.1640625" customWidth="1"/>
    <col min="10" max="10" width="15" customWidth="1"/>
    <col min="11" max="11" width="12.6640625" bestFit="1" customWidth="1"/>
    <col min="12" max="12" width="16.5" customWidth="1"/>
  </cols>
  <sheetData>
    <row r="1" spans="1:10" ht="17" thickBot="1">
      <c r="A1" s="158" t="s">
        <v>75</v>
      </c>
      <c r="B1" s="159"/>
      <c r="C1" s="159"/>
      <c r="D1" s="159"/>
      <c r="E1" s="159"/>
      <c r="F1" s="159"/>
      <c r="G1" s="159"/>
      <c r="H1" s="159"/>
      <c r="I1" s="159"/>
      <c r="J1" s="160"/>
    </row>
    <row r="2" spans="1:10" ht="27" thickBot="1">
      <c r="A2" s="34"/>
      <c r="B2" s="161" t="s">
        <v>65</v>
      </c>
      <c r="C2" s="162"/>
      <c r="D2" s="25" t="s">
        <v>15</v>
      </c>
      <c r="E2" s="26" t="s">
        <v>16</v>
      </c>
      <c r="F2" s="26" t="s">
        <v>17</v>
      </c>
      <c r="G2" s="26" t="s">
        <v>73</v>
      </c>
      <c r="H2" s="26" t="s">
        <v>74</v>
      </c>
      <c r="I2" s="26" t="s">
        <v>31</v>
      </c>
      <c r="J2" s="26" t="s">
        <v>72</v>
      </c>
    </row>
    <row r="3" spans="1:10">
      <c r="A3" s="173"/>
      <c r="B3" s="66" t="s">
        <v>7</v>
      </c>
      <c r="C3" s="35" t="s">
        <v>32</v>
      </c>
      <c r="D3" s="36">
        <v>1</v>
      </c>
      <c r="E3" s="37">
        <v>200</v>
      </c>
      <c r="F3" s="36">
        <f>D3*E3</f>
        <v>200</v>
      </c>
      <c r="G3" s="36">
        <v>3.4</v>
      </c>
      <c r="H3" s="59">
        <f>F3*G3</f>
        <v>680</v>
      </c>
      <c r="I3" s="184"/>
      <c r="J3" s="186"/>
    </row>
    <row r="4" spans="1:10">
      <c r="A4" s="163"/>
      <c r="B4" s="167"/>
      <c r="C4" s="167"/>
      <c r="D4" s="167"/>
      <c r="E4" s="167"/>
      <c r="F4" s="168"/>
      <c r="G4" s="54"/>
      <c r="H4" s="60"/>
      <c r="I4" s="184"/>
      <c r="J4" s="186"/>
    </row>
    <row r="5" spans="1:10">
      <c r="A5" s="163"/>
      <c r="B5" s="73" t="s">
        <v>8</v>
      </c>
      <c r="C5" s="38" t="s">
        <v>42</v>
      </c>
      <c r="D5" s="39">
        <v>4</v>
      </c>
      <c r="E5" s="39">
        <v>25</v>
      </c>
      <c r="F5" s="39">
        <f t="shared" ref="F5:F6" si="0">D5*E5</f>
        <v>100</v>
      </c>
      <c r="G5" s="50">
        <v>3.4</v>
      </c>
      <c r="H5" s="61">
        <f>F5*G5</f>
        <v>340</v>
      </c>
      <c r="I5" s="184"/>
      <c r="J5" s="186"/>
    </row>
    <row r="6" spans="1:10">
      <c r="A6" s="163"/>
      <c r="B6" s="73" t="s">
        <v>9</v>
      </c>
      <c r="C6" s="38" t="s">
        <v>33</v>
      </c>
      <c r="D6" s="39">
        <v>1</v>
      </c>
      <c r="E6" s="39">
        <v>35</v>
      </c>
      <c r="F6" s="39">
        <f t="shared" si="0"/>
        <v>35</v>
      </c>
      <c r="G6" s="50">
        <v>3.4</v>
      </c>
      <c r="H6" s="61">
        <f t="shared" ref="H6:H14" si="1">F6*G6</f>
        <v>119</v>
      </c>
      <c r="I6" s="184"/>
      <c r="J6" s="186"/>
    </row>
    <row r="7" spans="1:10" ht="26">
      <c r="A7" s="163"/>
      <c r="B7" s="73" t="s">
        <v>10</v>
      </c>
      <c r="C7" s="38" t="s">
        <v>34</v>
      </c>
      <c r="D7" s="39">
        <v>1</v>
      </c>
      <c r="E7" s="39">
        <v>25</v>
      </c>
      <c r="F7" s="39">
        <f>D7*E7</f>
        <v>25</v>
      </c>
      <c r="G7" s="50">
        <v>3.4</v>
      </c>
      <c r="H7" s="61">
        <f t="shared" si="1"/>
        <v>85</v>
      </c>
      <c r="I7" s="184"/>
      <c r="J7" s="186"/>
    </row>
    <row r="8" spans="1:10">
      <c r="A8" s="163"/>
      <c r="B8" s="73" t="s">
        <v>11</v>
      </c>
      <c r="C8" s="38" t="s">
        <v>35</v>
      </c>
      <c r="D8" s="39">
        <v>1</v>
      </c>
      <c r="E8" s="39">
        <v>25</v>
      </c>
      <c r="F8" s="39">
        <f>D8*E8</f>
        <v>25</v>
      </c>
      <c r="G8" s="50">
        <v>3.4</v>
      </c>
      <c r="H8" s="61">
        <f t="shared" si="1"/>
        <v>85</v>
      </c>
      <c r="I8" s="184"/>
      <c r="J8" s="186"/>
    </row>
    <row r="9" spans="1:10">
      <c r="A9" s="163"/>
      <c r="B9" s="73" t="s">
        <v>12</v>
      </c>
      <c r="C9" s="38" t="s">
        <v>36</v>
      </c>
      <c r="D9" s="39">
        <v>1</v>
      </c>
      <c r="E9" s="39">
        <v>25</v>
      </c>
      <c r="F9" s="39">
        <f t="shared" ref="F9:F17" si="2">D9*E9</f>
        <v>25</v>
      </c>
      <c r="G9" s="50">
        <v>3.4</v>
      </c>
      <c r="H9" s="61">
        <f t="shared" si="1"/>
        <v>85</v>
      </c>
      <c r="I9" s="184"/>
      <c r="J9" s="186"/>
    </row>
    <row r="10" spans="1:10">
      <c r="A10" s="163"/>
      <c r="B10" s="73" t="s">
        <v>13</v>
      </c>
      <c r="C10" s="38" t="s">
        <v>37</v>
      </c>
      <c r="D10" s="39">
        <v>1</v>
      </c>
      <c r="E10" s="39">
        <v>25</v>
      </c>
      <c r="F10" s="39">
        <f t="shared" si="2"/>
        <v>25</v>
      </c>
      <c r="G10" s="50">
        <v>3.4</v>
      </c>
      <c r="H10" s="61">
        <f t="shared" si="1"/>
        <v>85</v>
      </c>
      <c r="I10" s="184"/>
      <c r="J10" s="186"/>
    </row>
    <row r="11" spans="1:10">
      <c r="A11" s="163"/>
      <c r="B11" s="73" t="s">
        <v>24</v>
      </c>
      <c r="C11" s="38" t="s">
        <v>38</v>
      </c>
      <c r="D11" s="39">
        <v>1</v>
      </c>
      <c r="E11" s="39">
        <v>30</v>
      </c>
      <c r="F11" s="39">
        <f t="shared" si="2"/>
        <v>30</v>
      </c>
      <c r="G11" s="50">
        <v>3.4</v>
      </c>
      <c r="H11" s="61">
        <f t="shared" si="1"/>
        <v>102</v>
      </c>
      <c r="I11" s="184"/>
      <c r="J11" s="186"/>
    </row>
    <row r="12" spans="1:10">
      <c r="A12" s="163"/>
      <c r="B12" s="73" t="s">
        <v>5</v>
      </c>
      <c r="C12" s="38" t="s">
        <v>39</v>
      </c>
      <c r="D12" s="39">
        <v>1</v>
      </c>
      <c r="E12" s="39">
        <v>40</v>
      </c>
      <c r="F12" s="39">
        <f t="shared" si="2"/>
        <v>40</v>
      </c>
      <c r="G12" s="50">
        <v>3.4</v>
      </c>
      <c r="H12" s="61">
        <f t="shared" si="1"/>
        <v>136</v>
      </c>
      <c r="I12" s="184"/>
      <c r="J12" s="186"/>
    </row>
    <row r="13" spans="1:10">
      <c r="A13" s="163"/>
      <c r="B13" s="73" t="s">
        <v>43</v>
      </c>
      <c r="C13" s="38" t="s">
        <v>40</v>
      </c>
      <c r="D13" s="39">
        <v>1</v>
      </c>
      <c r="E13" s="39">
        <v>40</v>
      </c>
      <c r="F13" s="39">
        <f t="shared" si="2"/>
        <v>40</v>
      </c>
      <c r="G13" s="50">
        <v>3.4</v>
      </c>
      <c r="H13" s="61">
        <f t="shared" si="1"/>
        <v>136</v>
      </c>
      <c r="I13" s="184"/>
      <c r="J13" s="186"/>
    </row>
    <row r="14" spans="1:10">
      <c r="A14" s="163"/>
      <c r="B14" s="73" t="s">
        <v>44</v>
      </c>
      <c r="C14" s="38" t="s">
        <v>41</v>
      </c>
      <c r="D14" s="39">
        <v>1</v>
      </c>
      <c r="E14" s="39">
        <v>80</v>
      </c>
      <c r="F14" s="39">
        <f t="shared" si="2"/>
        <v>80</v>
      </c>
      <c r="G14" s="50">
        <v>3.4</v>
      </c>
      <c r="H14" s="61">
        <f t="shared" si="1"/>
        <v>272</v>
      </c>
      <c r="I14" s="184"/>
      <c r="J14" s="186"/>
    </row>
    <row r="15" spans="1:10">
      <c r="A15" s="163"/>
      <c r="B15" s="169" t="s">
        <v>76</v>
      </c>
      <c r="C15" s="170"/>
      <c r="D15" s="41">
        <f>SUM(D5:D14)</f>
        <v>13</v>
      </c>
      <c r="E15" s="40"/>
      <c r="F15" s="42">
        <f>SUM(F5:F14)</f>
        <v>425</v>
      </c>
      <c r="G15" s="36"/>
      <c r="H15" s="59">
        <f>SUM(H5:H14)</f>
        <v>1445</v>
      </c>
      <c r="I15" s="184"/>
      <c r="J15" s="186"/>
    </row>
    <row r="16" spans="1:10">
      <c r="A16" s="163"/>
      <c r="B16" s="171"/>
      <c r="C16" s="171"/>
      <c r="D16" s="171"/>
      <c r="E16" s="171"/>
      <c r="F16" s="172"/>
      <c r="G16" s="55"/>
      <c r="H16" s="62"/>
      <c r="I16" s="184"/>
      <c r="J16" s="186"/>
    </row>
    <row r="17" spans="1:10">
      <c r="A17" s="163"/>
      <c r="B17" s="74">
        <v>2</v>
      </c>
      <c r="C17" s="43" t="s">
        <v>45</v>
      </c>
      <c r="D17" s="42">
        <v>1</v>
      </c>
      <c r="E17" s="44">
        <v>100</v>
      </c>
      <c r="F17" s="42">
        <f t="shared" si="2"/>
        <v>100</v>
      </c>
      <c r="G17" s="56">
        <v>7.8</v>
      </c>
      <c r="H17" s="59">
        <f>F17*G17</f>
        <v>780</v>
      </c>
      <c r="I17" s="184"/>
      <c r="J17" s="186"/>
    </row>
    <row r="18" spans="1:10">
      <c r="A18" s="163"/>
      <c r="B18" s="156"/>
      <c r="C18" s="156"/>
      <c r="D18" s="156"/>
      <c r="E18" s="156"/>
      <c r="F18" s="157"/>
      <c r="G18" s="75"/>
      <c r="H18" s="76"/>
      <c r="I18" s="184"/>
      <c r="J18" s="186"/>
    </row>
    <row r="19" spans="1:10">
      <c r="A19" s="163"/>
      <c r="B19" s="74" t="s">
        <v>5</v>
      </c>
      <c r="C19" s="43" t="s">
        <v>64</v>
      </c>
      <c r="D19" s="42">
        <v>1</v>
      </c>
      <c r="E19" s="44">
        <v>200</v>
      </c>
      <c r="F19" s="42">
        <v>240</v>
      </c>
      <c r="G19" s="56">
        <v>7.8</v>
      </c>
      <c r="H19" s="59">
        <f>F19*G19</f>
        <v>1872</v>
      </c>
      <c r="I19" s="184"/>
      <c r="J19" s="186"/>
    </row>
    <row r="20" spans="1:10">
      <c r="A20" s="163"/>
      <c r="B20" s="156"/>
      <c r="C20" s="156"/>
      <c r="D20" s="156"/>
      <c r="E20" s="156"/>
      <c r="F20" s="157"/>
      <c r="G20" s="75"/>
      <c r="H20" s="76"/>
      <c r="I20" s="184"/>
      <c r="J20" s="186"/>
    </row>
    <row r="21" spans="1:10">
      <c r="A21" s="163"/>
      <c r="B21" s="73" t="s">
        <v>30</v>
      </c>
      <c r="C21" s="38" t="s">
        <v>18</v>
      </c>
      <c r="D21" s="39">
        <v>16</v>
      </c>
      <c r="E21" s="39">
        <v>25</v>
      </c>
      <c r="F21" s="39">
        <f>D21*E21</f>
        <v>400</v>
      </c>
      <c r="G21" s="39">
        <v>3.4</v>
      </c>
      <c r="H21" s="63">
        <f>F21*G21</f>
        <v>1360</v>
      </c>
      <c r="I21" s="185"/>
      <c r="J21" s="187"/>
    </row>
    <row r="22" spans="1:10">
      <c r="A22" s="163"/>
      <c r="B22" s="73" t="s">
        <v>46</v>
      </c>
      <c r="C22" s="38" t="s">
        <v>19</v>
      </c>
      <c r="D22" s="39">
        <v>16</v>
      </c>
      <c r="E22" s="39">
        <v>30</v>
      </c>
      <c r="F22" s="39">
        <f t="shared" ref="F22:F32" si="3">D22*E22</f>
        <v>480</v>
      </c>
      <c r="G22" s="39">
        <v>3.4</v>
      </c>
      <c r="H22" s="63">
        <f t="shared" ref="H22:H32" si="4">F22*G22</f>
        <v>1632</v>
      </c>
      <c r="I22" s="185"/>
      <c r="J22" s="187"/>
    </row>
    <row r="23" spans="1:10">
      <c r="A23" s="163"/>
      <c r="B23" s="73" t="s">
        <v>47</v>
      </c>
      <c r="C23" s="38" t="s">
        <v>48</v>
      </c>
      <c r="D23" s="39">
        <v>8</v>
      </c>
      <c r="E23" s="39">
        <v>40</v>
      </c>
      <c r="F23" s="39">
        <f t="shared" si="3"/>
        <v>320</v>
      </c>
      <c r="G23" s="39">
        <v>3.4</v>
      </c>
      <c r="H23" s="63">
        <f t="shared" si="4"/>
        <v>1088</v>
      </c>
      <c r="I23" s="185"/>
      <c r="J23" s="187"/>
    </row>
    <row r="24" spans="1:10">
      <c r="A24" s="163"/>
      <c r="B24" s="73" t="s">
        <v>26</v>
      </c>
      <c r="C24" s="38" t="s">
        <v>25</v>
      </c>
      <c r="D24" s="39">
        <v>4</v>
      </c>
      <c r="E24" s="39">
        <v>50</v>
      </c>
      <c r="F24" s="39">
        <f t="shared" si="3"/>
        <v>200</v>
      </c>
      <c r="G24" s="39">
        <v>3.4</v>
      </c>
      <c r="H24" s="63">
        <f t="shared" si="4"/>
        <v>680</v>
      </c>
      <c r="I24" s="185"/>
      <c r="J24" s="187"/>
    </row>
    <row r="25" spans="1:10">
      <c r="A25" s="163"/>
      <c r="B25" s="73" t="s">
        <v>49</v>
      </c>
      <c r="C25" s="38" t="s">
        <v>21</v>
      </c>
      <c r="D25" s="39">
        <v>2</v>
      </c>
      <c r="E25" s="39">
        <v>50</v>
      </c>
      <c r="F25" s="39">
        <f t="shared" si="3"/>
        <v>100</v>
      </c>
      <c r="G25" s="39">
        <v>3.4</v>
      </c>
      <c r="H25" s="63">
        <f t="shared" si="4"/>
        <v>340</v>
      </c>
      <c r="I25" s="185"/>
      <c r="J25" s="187"/>
    </row>
    <row r="26" spans="1:10">
      <c r="A26" s="163"/>
      <c r="B26" s="73" t="s">
        <v>50</v>
      </c>
      <c r="C26" s="38" t="s">
        <v>20</v>
      </c>
      <c r="D26" s="39">
        <v>1</v>
      </c>
      <c r="E26" s="39">
        <v>50</v>
      </c>
      <c r="F26" s="39">
        <f t="shared" si="3"/>
        <v>50</v>
      </c>
      <c r="G26" s="39">
        <v>3.4</v>
      </c>
      <c r="H26" s="63">
        <f t="shared" si="4"/>
        <v>170</v>
      </c>
      <c r="I26" s="185"/>
      <c r="J26" s="187"/>
    </row>
    <row r="27" spans="1:10">
      <c r="A27" s="163"/>
      <c r="B27" s="73" t="s">
        <v>51</v>
      </c>
      <c r="C27" s="38" t="s">
        <v>52</v>
      </c>
      <c r="D27" s="39">
        <v>1</v>
      </c>
      <c r="E27" s="39">
        <v>50</v>
      </c>
      <c r="F27" s="39">
        <f t="shared" si="3"/>
        <v>50</v>
      </c>
      <c r="G27" s="39">
        <v>3.4</v>
      </c>
      <c r="H27" s="63">
        <f t="shared" si="4"/>
        <v>170</v>
      </c>
      <c r="I27" s="185"/>
      <c r="J27" s="187"/>
    </row>
    <row r="28" spans="1:10">
      <c r="A28" s="163"/>
      <c r="B28" s="73" t="s">
        <v>53</v>
      </c>
      <c r="C28" s="38" t="s">
        <v>54</v>
      </c>
      <c r="D28" s="39">
        <v>2</v>
      </c>
      <c r="E28" s="39">
        <v>80</v>
      </c>
      <c r="F28" s="39">
        <f t="shared" si="3"/>
        <v>160</v>
      </c>
      <c r="G28" s="39">
        <v>3.4</v>
      </c>
      <c r="H28" s="63">
        <f t="shared" si="4"/>
        <v>544</v>
      </c>
      <c r="I28" s="185"/>
      <c r="J28" s="187"/>
    </row>
    <row r="29" spans="1:10">
      <c r="A29" s="163"/>
      <c r="B29" s="73" t="s">
        <v>6</v>
      </c>
      <c r="C29" s="38" t="s">
        <v>55</v>
      </c>
      <c r="D29" s="39">
        <v>1</v>
      </c>
      <c r="E29" s="39">
        <v>60</v>
      </c>
      <c r="F29" s="39">
        <f t="shared" si="3"/>
        <v>60</v>
      </c>
      <c r="G29" s="39">
        <v>3.4</v>
      </c>
      <c r="H29" s="63">
        <f t="shared" si="4"/>
        <v>204</v>
      </c>
      <c r="I29" s="185"/>
      <c r="J29" s="187"/>
    </row>
    <row r="30" spans="1:10">
      <c r="A30" s="163"/>
      <c r="B30" s="73" t="s">
        <v>56</v>
      </c>
      <c r="C30" s="38" t="s">
        <v>57</v>
      </c>
      <c r="D30" s="39">
        <v>1</v>
      </c>
      <c r="E30" s="39">
        <v>60</v>
      </c>
      <c r="F30" s="39">
        <f t="shared" si="3"/>
        <v>60</v>
      </c>
      <c r="G30" s="39">
        <v>3.4</v>
      </c>
      <c r="H30" s="63">
        <f t="shared" si="4"/>
        <v>204</v>
      </c>
      <c r="I30" s="185"/>
      <c r="J30" s="187"/>
    </row>
    <row r="31" spans="1:10">
      <c r="A31" s="163"/>
      <c r="B31" s="73" t="s">
        <v>58</v>
      </c>
      <c r="C31" s="38" t="s">
        <v>59</v>
      </c>
      <c r="D31" s="39">
        <v>1</v>
      </c>
      <c r="E31" s="39">
        <v>100</v>
      </c>
      <c r="F31" s="39">
        <f t="shared" si="3"/>
        <v>100</v>
      </c>
      <c r="G31" s="39">
        <v>3.4</v>
      </c>
      <c r="H31" s="63">
        <f t="shared" si="4"/>
        <v>340</v>
      </c>
      <c r="I31" s="185"/>
      <c r="J31" s="187"/>
    </row>
    <row r="32" spans="1:10">
      <c r="A32" s="163"/>
      <c r="B32" s="73" t="s">
        <v>60</v>
      </c>
      <c r="C32" s="38" t="s">
        <v>61</v>
      </c>
      <c r="D32" s="39">
        <v>8</v>
      </c>
      <c r="E32" s="39">
        <v>15</v>
      </c>
      <c r="F32" s="39">
        <f t="shared" si="3"/>
        <v>120</v>
      </c>
      <c r="G32" s="39">
        <v>3.4</v>
      </c>
      <c r="H32" s="63">
        <f t="shared" si="4"/>
        <v>408</v>
      </c>
      <c r="I32" s="185"/>
      <c r="J32" s="187"/>
    </row>
    <row r="33" spans="1:10">
      <c r="A33" s="163"/>
      <c r="B33" s="169" t="s">
        <v>77</v>
      </c>
      <c r="C33" s="170"/>
      <c r="D33" s="41">
        <f>SUM(D21:D32)</f>
        <v>61</v>
      </c>
      <c r="E33" s="44"/>
      <c r="F33" s="42">
        <f>SUM(F21:F32)</f>
        <v>2100</v>
      </c>
      <c r="G33" s="42"/>
      <c r="H33" s="45">
        <f>SUM(H21:H32)</f>
        <v>7140</v>
      </c>
      <c r="I33" s="185"/>
      <c r="J33" s="187"/>
    </row>
    <row r="34" spans="1:10">
      <c r="A34" s="163"/>
      <c r="B34" s="156"/>
      <c r="C34" s="156"/>
      <c r="D34" s="156"/>
      <c r="E34" s="156"/>
      <c r="F34" s="157"/>
      <c r="G34" s="73"/>
      <c r="H34" s="77"/>
      <c r="I34" s="185"/>
      <c r="J34" s="187"/>
    </row>
    <row r="35" spans="1:10">
      <c r="A35" s="163"/>
      <c r="B35" s="74" t="s">
        <v>62</v>
      </c>
      <c r="C35" s="43" t="s">
        <v>63</v>
      </c>
      <c r="D35" s="41">
        <v>1</v>
      </c>
      <c r="E35" s="44"/>
      <c r="F35" s="42">
        <v>250</v>
      </c>
      <c r="G35" s="57">
        <v>3.4</v>
      </c>
      <c r="H35" s="45">
        <f>F35*G35</f>
        <v>850</v>
      </c>
      <c r="I35" s="185"/>
      <c r="J35" s="187"/>
    </row>
    <row r="36" spans="1:10">
      <c r="A36" s="163"/>
      <c r="B36" s="156"/>
      <c r="C36" s="156"/>
      <c r="D36" s="156"/>
      <c r="E36" s="156"/>
      <c r="F36" s="157"/>
      <c r="G36" s="73"/>
      <c r="H36" s="77"/>
      <c r="I36" s="185"/>
      <c r="J36" s="187"/>
    </row>
    <row r="37" spans="1:10">
      <c r="A37" s="163"/>
      <c r="B37" s="67">
        <v>5</v>
      </c>
      <c r="C37" s="43" t="s">
        <v>28</v>
      </c>
      <c r="D37" s="42">
        <v>1</v>
      </c>
      <c r="E37" s="44">
        <v>150</v>
      </c>
      <c r="F37" s="45">
        <f>D37*E37</f>
        <v>150</v>
      </c>
      <c r="G37" s="58">
        <v>3.4</v>
      </c>
      <c r="H37" s="45">
        <f>F37*G37</f>
        <v>510</v>
      </c>
      <c r="I37" s="185"/>
      <c r="J37" s="187"/>
    </row>
    <row r="38" spans="1:10">
      <c r="A38" s="163"/>
      <c r="B38" s="167"/>
      <c r="C38" s="167"/>
      <c r="D38" s="167"/>
      <c r="E38" s="167"/>
      <c r="F38" s="168"/>
      <c r="G38" s="51"/>
      <c r="H38" s="64"/>
      <c r="I38" s="185"/>
      <c r="J38" s="187"/>
    </row>
    <row r="39" spans="1:10">
      <c r="A39" s="163"/>
      <c r="B39" s="67">
        <v>6</v>
      </c>
      <c r="C39" s="46" t="s">
        <v>29</v>
      </c>
      <c r="D39" s="42">
        <v>1</v>
      </c>
      <c r="E39" s="44">
        <v>150</v>
      </c>
      <c r="F39" s="42">
        <f t="shared" ref="F39" si="5">D39*E39</f>
        <v>150</v>
      </c>
      <c r="G39" s="57">
        <v>3.4</v>
      </c>
      <c r="H39" s="45">
        <f>F39*G39</f>
        <v>510</v>
      </c>
      <c r="I39" s="185"/>
      <c r="J39" s="187"/>
    </row>
    <row r="40" spans="1:10">
      <c r="A40" s="163"/>
      <c r="B40" s="156"/>
      <c r="C40" s="156"/>
      <c r="D40" s="156"/>
      <c r="E40" s="156"/>
      <c r="F40" s="157"/>
      <c r="G40" s="73"/>
      <c r="H40" s="77"/>
      <c r="I40" s="185"/>
      <c r="J40" s="187"/>
    </row>
    <row r="41" spans="1:10" ht="16">
      <c r="A41" s="163"/>
      <c r="B41" s="178" t="s">
        <v>23</v>
      </c>
      <c r="C41" s="178"/>
      <c r="D41" s="178"/>
      <c r="E41" s="179"/>
      <c r="F41" s="30">
        <f>F3+F15+F17+F19+F33+F35+F37+F39</f>
        <v>3615</v>
      </c>
      <c r="G41" s="30"/>
      <c r="H41" s="30"/>
      <c r="I41" s="185"/>
      <c r="J41" s="187"/>
    </row>
    <row r="42" spans="1:10">
      <c r="A42" s="163"/>
      <c r="B42" s="67">
        <v>9</v>
      </c>
      <c r="C42" s="43" t="s">
        <v>22</v>
      </c>
      <c r="D42" s="47"/>
      <c r="E42" s="47"/>
      <c r="F42" s="45">
        <f>F41*17.5/100</f>
        <v>632.625</v>
      </c>
      <c r="G42" s="58">
        <v>3.4</v>
      </c>
      <c r="H42" s="45">
        <f>F42*G42</f>
        <v>2150.9249999999997</v>
      </c>
      <c r="I42" s="185"/>
      <c r="J42" s="187"/>
    </row>
    <row r="43" spans="1:10">
      <c r="A43" s="163"/>
      <c r="B43" s="180"/>
      <c r="C43" s="180"/>
      <c r="D43" s="180"/>
      <c r="E43" s="180"/>
      <c r="F43" s="181"/>
      <c r="G43" s="52"/>
      <c r="H43" s="65"/>
      <c r="I43" s="185"/>
      <c r="J43" s="187"/>
    </row>
    <row r="44" spans="1:10" ht="16">
      <c r="A44" s="163"/>
      <c r="B44" s="182" t="s">
        <v>78</v>
      </c>
      <c r="C44" s="182"/>
      <c r="D44" s="182"/>
      <c r="E44" s="183"/>
      <c r="F44" s="30">
        <f>F41+F42</f>
        <v>4247.625</v>
      </c>
      <c r="G44" s="30"/>
      <c r="H44" s="30"/>
      <c r="I44" s="30">
        <f>1500</f>
        <v>1500</v>
      </c>
      <c r="J44" s="29">
        <f>F44*I44</f>
        <v>6371437.5</v>
      </c>
    </row>
    <row r="45" spans="1:10" ht="16">
      <c r="A45" s="163"/>
      <c r="B45" s="67">
        <v>3</v>
      </c>
      <c r="C45" s="43" t="s">
        <v>27</v>
      </c>
      <c r="D45" s="44">
        <v>1</v>
      </c>
      <c r="E45" s="44">
        <v>250</v>
      </c>
      <c r="F45" s="45">
        <f>D45*E45</f>
        <v>250</v>
      </c>
      <c r="G45" s="58">
        <v>4</v>
      </c>
      <c r="H45" s="45">
        <f>F45*G45</f>
        <v>1000</v>
      </c>
      <c r="I45" s="30">
        <v>2000</v>
      </c>
      <c r="J45" s="29">
        <f>F45*I45</f>
        <v>500000</v>
      </c>
    </row>
    <row r="46" spans="1:10" ht="16">
      <c r="A46" s="163"/>
      <c r="B46" s="51"/>
      <c r="C46" s="38"/>
      <c r="D46" s="39"/>
      <c r="E46" s="39"/>
      <c r="F46" s="53"/>
      <c r="G46" s="53"/>
      <c r="H46" s="53"/>
      <c r="I46" s="30"/>
      <c r="J46" s="29"/>
    </row>
    <row r="47" spans="1:10" ht="65">
      <c r="A47" s="163"/>
      <c r="B47" s="67">
        <v>7</v>
      </c>
      <c r="C47" s="43" t="s">
        <v>97</v>
      </c>
      <c r="D47" s="44">
        <v>1</v>
      </c>
      <c r="E47" s="44">
        <v>500</v>
      </c>
      <c r="F47" s="45">
        <f>D47*E47</f>
        <v>500</v>
      </c>
      <c r="G47" s="78">
        <v>12</v>
      </c>
      <c r="H47" s="45">
        <f>F47*G47</f>
        <v>6000</v>
      </c>
      <c r="I47" s="30"/>
      <c r="J47" s="29">
        <f>13000*300</f>
        <v>3900000</v>
      </c>
    </row>
    <row r="48" spans="1:10">
      <c r="A48" s="163"/>
      <c r="B48" s="68"/>
      <c r="C48" s="32"/>
      <c r="D48" s="32"/>
      <c r="E48" s="32"/>
      <c r="F48" s="32"/>
      <c r="G48" s="32"/>
      <c r="H48" s="32"/>
      <c r="I48" s="32"/>
      <c r="J48" s="33"/>
    </row>
    <row r="49" spans="1:12" ht="16">
      <c r="A49" s="163"/>
      <c r="B49" s="74" t="s">
        <v>86</v>
      </c>
      <c r="C49" s="46" t="s">
        <v>88</v>
      </c>
      <c r="D49" s="44">
        <v>52</v>
      </c>
      <c r="E49" s="44"/>
      <c r="F49" s="42"/>
      <c r="G49" s="42"/>
      <c r="H49" s="42"/>
      <c r="I49" s="39"/>
      <c r="J49" s="29">
        <f>J58</f>
        <v>742976</v>
      </c>
      <c r="K49" s="72">
        <f>J49+J51</f>
        <v>971584</v>
      </c>
    </row>
    <row r="50" spans="1:12">
      <c r="A50" s="163"/>
      <c r="B50" s="68"/>
      <c r="C50" s="32"/>
      <c r="D50" s="32"/>
      <c r="E50" s="32"/>
      <c r="F50" s="32"/>
      <c r="G50" s="32"/>
      <c r="H50" s="32"/>
      <c r="I50" s="32"/>
      <c r="J50" s="33"/>
    </row>
    <row r="51" spans="1:12" ht="16">
      <c r="A51" s="163"/>
      <c r="B51" s="74" t="s">
        <v>87</v>
      </c>
      <c r="C51" s="46" t="s">
        <v>89</v>
      </c>
      <c r="D51" s="44">
        <v>16</v>
      </c>
      <c r="E51" s="44"/>
      <c r="F51" s="42"/>
      <c r="G51" s="42"/>
      <c r="H51" s="42"/>
      <c r="I51" s="39"/>
      <c r="J51" s="29">
        <f>J68</f>
        <v>228608</v>
      </c>
    </row>
    <row r="52" spans="1:12" ht="17" thickBot="1">
      <c r="A52" s="164"/>
      <c r="B52" s="175" t="s">
        <v>98</v>
      </c>
      <c r="C52" s="176"/>
      <c r="D52" s="176"/>
      <c r="E52" s="176"/>
      <c r="F52" s="176"/>
      <c r="G52" s="176"/>
      <c r="H52" s="176"/>
      <c r="I52" s="177"/>
      <c r="J52" s="31">
        <f>J44+J45+J47+J49+J51</f>
        <v>11743021.5</v>
      </c>
      <c r="K52" s="72">
        <f>J44+J45+J47+J49+J51</f>
        <v>11743021.5</v>
      </c>
      <c r="L52" s="72">
        <f>J52*L54</f>
        <v>4697208.6000000006</v>
      </c>
    </row>
    <row r="53" spans="1:12" ht="17" thickBot="1">
      <c r="B53" s="175" t="s">
        <v>99</v>
      </c>
      <c r="C53" s="176"/>
      <c r="D53" s="176"/>
      <c r="E53" s="176"/>
      <c r="F53" s="176"/>
      <c r="G53" s="176"/>
      <c r="H53" s="176"/>
      <c r="I53" s="177"/>
      <c r="J53" s="31">
        <f>J52*1.4</f>
        <v>16440230.1</v>
      </c>
      <c r="K53" s="72">
        <v>500000</v>
      </c>
    </row>
    <row r="54" spans="1:12">
      <c r="K54" s="72">
        <f>SUM(K52:K53)</f>
        <v>12243021.5</v>
      </c>
      <c r="L54" s="79">
        <v>0.4</v>
      </c>
    </row>
    <row r="55" spans="1:12" ht="16" thickBot="1">
      <c r="K55" s="72">
        <f>K54*L54</f>
        <v>4897208.6000000006</v>
      </c>
    </row>
    <row r="56" spans="1:12" ht="17" thickBot="1">
      <c r="A56" s="158" t="s">
        <v>80</v>
      </c>
      <c r="B56" s="159"/>
      <c r="C56" s="159"/>
      <c r="D56" s="159"/>
      <c r="E56" s="159"/>
      <c r="F56" s="159"/>
      <c r="G56" s="159"/>
      <c r="H56" s="159"/>
      <c r="I56" s="159"/>
      <c r="J56" s="160"/>
      <c r="K56" s="72">
        <f>SUM(K54:K55)</f>
        <v>17140230.100000001</v>
      </c>
    </row>
    <row r="57" spans="1:12" ht="66" thickBot="1">
      <c r="A57" s="34"/>
      <c r="B57" s="161" t="s">
        <v>94</v>
      </c>
      <c r="C57" s="162"/>
      <c r="D57" s="25" t="s">
        <v>81</v>
      </c>
      <c r="E57" s="26" t="s">
        <v>79</v>
      </c>
      <c r="F57" s="26" t="s">
        <v>82</v>
      </c>
      <c r="G57" s="26" t="s">
        <v>83</v>
      </c>
      <c r="H57" s="26"/>
      <c r="I57" s="26" t="s">
        <v>85</v>
      </c>
      <c r="J57" s="26" t="s">
        <v>72</v>
      </c>
    </row>
    <row r="58" spans="1:12">
      <c r="A58" s="173"/>
      <c r="B58" s="66">
        <v>1</v>
      </c>
      <c r="C58" s="35" t="s">
        <v>93</v>
      </c>
      <c r="D58" s="69">
        <f>H17+H19+H33+H37+H39+H42+H45</f>
        <v>13962.924999999999</v>
      </c>
      <c r="E58" s="69"/>
      <c r="F58" s="69">
        <f>D58/20</f>
        <v>698.14625000000001</v>
      </c>
      <c r="G58" s="69">
        <f>F58/25</f>
        <v>27.925850000000001</v>
      </c>
      <c r="H58" s="69"/>
      <c r="I58" s="174">
        <v>14288</v>
      </c>
      <c r="J58" s="174">
        <f>I58*52</f>
        <v>742976</v>
      </c>
    </row>
    <row r="59" spans="1:12">
      <c r="A59" s="163"/>
      <c r="B59" s="167"/>
      <c r="C59" s="167"/>
      <c r="D59" s="167"/>
      <c r="E59" s="167"/>
      <c r="F59" s="168"/>
      <c r="G59" s="54"/>
      <c r="H59" s="60"/>
      <c r="I59" s="165"/>
      <c r="J59" s="165"/>
    </row>
    <row r="60" spans="1:12" ht="26">
      <c r="A60" s="163"/>
      <c r="B60" s="74">
        <v>2</v>
      </c>
      <c r="C60" s="43" t="s">
        <v>91</v>
      </c>
      <c r="D60" s="44"/>
      <c r="E60" s="70">
        <f>F15+F17+F19+F33+F37+F39+F42+F45</f>
        <v>4047.625</v>
      </c>
      <c r="F60" s="69">
        <f>E60*15/100</f>
        <v>607.14374999999995</v>
      </c>
      <c r="G60" s="69">
        <f>F60/25</f>
        <v>24.285749999999997</v>
      </c>
      <c r="H60" s="69"/>
      <c r="I60" s="165"/>
      <c r="J60" s="165"/>
    </row>
    <row r="61" spans="1:12">
      <c r="A61" s="163"/>
      <c r="B61" s="155"/>
      <c r="C61" s="156"/>
      <c r="D61" s="156"/>
      <c r="E61" s="156"/>
      <c r="F61" s="156"/>
      <c r="G61" s="156"/>
      <c r="H61" s="157"/>
      <c r="I61" s="165"/>
      <c r="J61" s="165"/>
    </row>
    <row r="62" spans="1:12">
      <c r="A62" s="163"/>
      <c r="B62" s="169" t="s">
        <v>84</v>
      </c>
      <c r="C62" s="170"/>
      <c r="D62" s="41">
        <f>SUM(D60:D60)</f>
        <v>0</v>
      </c>
      <c r="E62" s="40"/>
      <c r="F62" s="45">
        <f>F58+F60</f>
        <v>1305.29</v>
      </c>
      <c r="G62" s="59">
        <f>G58+G60</f>
        <v>52.211599999999997</v>
      </c>
      <c r="H62" s="59"/>
      <c r="I62" s="165"/>
      <c r="J62" s="165"/>
    </row>
    <row r="63" spans="1:12" ht="16" thickBot="1">
      <c r="A63" s="164"/>
      <c r="B63" s="171"/>
      <c r="C63" s="171"/>
      <c r="D63" s="171"/>
      <c r="E63" s="171"/>
      <c r="F63" s="172"/>
      <c r="G63" s="55"/>
      <c r="H63" s="62"/>
      <c r="I63" s="166"/>
      <c r="J63" s="166"/>
    </row>
    <row r="65" spans="1:10" ht="16" thickBot="1"/>
    <row r="66" spans="1:10" ht="17" thickBot="1">
      <c r="A66" s="158" t="s">
        <v>90</v>
      </c>
      <c r="B66" s="159"/>
      <c r="C66" s="159"/>
      <c r="D66" s="159"/>
      <c r="E66" s="159"/>
      <c r="F66" s="159"/>
      <c r="G66" s="159"/>
      <c r="H66" s="159"/>
      <c r="I66" s="159"/>
      <c r="J66" s="160"/>
    </row>
    <row r="67" spans="1:10" ht="66" thickBot="1">
      <c r="A67" s="34"/>
      <c r="B67" s="161" t="s">
        <v>95</v>
      </c>
      <c r="C67" s="162"/>
      <c r="D67" s="25" t="s">
        <v>81</v>
      </c>
      <c r="E67" s="26" t="s">
        <v>79</v>
      </c>
      <c r="F67" s="26" t="s">
        <v>82</v>
      </c>
      <c r="G67" s="26" t="s">
        <v>83</v>
      </c>
      <c r="H67" s="26"/>
      <c r="I67" s="26" t="s">
        <v>85</v>
      </c>
      <c r="J67" s="26" t="s">
        <v>72</v>
      </c>
    </row>
    <row r="68" spans="1:10">
      <c r="A68" s="163"/>
      <c r="B68" s="167"/>
      <c r="C68" s="167"/>
      <c r="D68" s="167"/>
      <c r="E68" s="167"/>
      <c r="F68" s="168"/>
      <c r="G68" s="54"/>
      <c r="H68" s="60"/>
      <c r="I68" s="165">
        <v>14288</v>
      </c>
      <c r="J68" s="165">
        <f>G71*I68</f>
        <v>228608</v>
      </c>
    </row>
    <row r="69" spans="1:10" ht="26">
      <c r="A69" s="163"/>
      <c r="B69" s="74">
        <v>2</v>
      </c>
      <c r="C69" s="43" t="s">
        <v>92</v>
      </c>
      <c r="D69" s="44"/>
      <c r="E69" s="70">
        <f>F47</f>
        <v>500</v>
      </c>
      <c r="F69" s="69">
        <f>E69*80/100</f>
        <v>400</v>
      </c>
      <c r="G69" s="69">
        <f>F69/25</f>
        <v>16</v>
      </c>
      <c r="H69" s="69"/>
      <c r="I69" s="165"/>
      <c r="J69" s="165"/>
    </row>
    <row r="70" spans="1:10">
      <c r="A70" s="163"/>
      <c r="B70" s="155"/>
      <c r="C70" s="156"/>
      <c r="D70" s="156"/>
      <c r="E70" s="156"/>
      <c r="F70" s="156"/>
      <c r="G70" s="156"/>
      <c r="H70" s="157"/>
      <c r="I70" s="165"/>
      <c r="J70" s="165"/>
    </row>
    <row r="71" spans="1:10">
      <c r="A71" s="163"/>
      <c r="B71" s="169" t="s">
        <v>84</v>
      </c>
      <c r="C71" s="170"/>
      <c r="D71" s="41">
        <f>SUM(D69:D69)</f>
        <v>0</v>
      </c>
      <c r="E71" s="40"/>
      <c r="F71" s="45">
        <f>F69</f>
        <v>400</v>
      </c>
      <c r="G71" s="59">
        <f>G69</f>
        <v>16</v>
      </c>
      <c r="H71" s="59"/>
      <c r="I71" s="165"/>
      <c r="J71" s="165"/>
    </row>
    <row r="72" spans="1:10" ht="16" thickBot="1">
      <c r="A72" s="164"/>
      <c r="B72" s="171"/>
      <c r="C72" s="171"/>
      <c r="D72" s="171"/>
      <c r="E72" s="171"/>
      <c r="F72" s="172"/>
      <c r="G72" s="55"/>
      <c r="H72" s="62"/>
      <c r="I72" s="166"/>
      <c r="J72" s="166"/>
    </row>
    <row r="75" spans="1:10">
      <c r="B75" s="154" t="s">
        <v>96</v>
      </c>
      <c r="C75" s="154"/>
      <c r="D75" s="41"/>
      <c r="E75" s="71"/>
      <c r="F75" s="45">
        <f>F62+F71</f>
        <v>1705.29</v>
      </c>
      <c r="G75" s="45">
        <f>G73</f>
        <v>0</v>
      </c>
      <c r="H75" s="45"/>
    </row>
  </sheetData>
  <mergeCells count="39">
    <mergeCell ref="A1:J1"/>
    <mergeCell ref="B2:C2"/>
    <mergeCell ref="A3:A52"/>
    <mergeCell ref="I3:I43"/>
    <mergeCell ref="J3:J43"/>
    <mergeCell ref="B4:F4"/>
    <mergeCell ref="B15:C15"/>
    <mergeCell ref="B16:F16"/>
    <mergeCell ref="B18:F18"/>
    <mergeCell ref="B20:F20"/>
    <mergeCell ref="B33:C33"/>
    <mergeCell ref="B34:F34"/>
    <mergeCell ref="B36:F36"/>
    <mergeCell ref="B63:F63"/>
    <mergeCell ref="B52:I52"/>
    <mergeCell ref="B38:F38"/>
    <mergeCell ref="B40:F40"/>
    <mergeCell ref="A56:J56"/>
    <mergeCell ref="B57:C57"/>
    <mergeCell ref="B41:E41"/>
    <mergeCell ref="B43:F43"/>
    <mergeCell ref="B44:E44"/>
    <mergeCell ref="B53:I53"/>
    <mergeCell ref="B75:C75"/>
    <mergeCell ref="B61:H61"/>
    <mergeCell ref="A66:J66"/>
    <mergeCell ref="B67:C67"/>
    <mergeCell ref="A68:A72"/>
    <mergeCell ref="I68:I72"/>
    <mergeCell ref="J68:J72"/>
    <mergeCell ref="B68:F68"/>
    <mergeCell ref="B70:H70"/>
    <mergeCell ref="B71:C71"/>
    <mergeCell ref="B72:F72"/>
    <mergeCell ref="A58:A63"/>
    <mergeCell ref="I58:I63"/>
    <mergeCell ref="J58:J63"/>
    <mergeCell ref="B59:F59"/>
    <mergeCell ref="B62:C62"/>
  </mergeCells>
  <pageMargins left="0.70866141732283472" right="0.70866141732283472" top="0.74803149606299213" bottom="0.74803149606299213" header="0.31496062992125984" footer="0.31496062992125984"/>
  <pageSetup paperSize="8"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C941-C01A-40B6-887B-3ADA3B46CF08}">
  <dimension ref="A1:O52"/>
  <sheetViews>
    <sheetView topLeftCell="A2" workbookViewId="0">
      <selection activeCell="M29" sqref="M29"/>
    </sheetView>
  </sheetViews>
  <sheetFormatPr baseColWidth="10" defaultColWidth="8.83203125" defaultRowHeight="15"/>
  <cols>
    <col min="3" max="3" width="25.5" customWidth="1"/>
    <col min="6" max="6" width="11" customWidth="1"/>
    <col min="9" max="9" width="12.33203125" customWidth="1"/>
    <col min="10" max="10" width="16.33203125" customWidth="1"/>
    <col min="11" max="11" width="17.33203125" customWidth="1"/>
    <col min="12" max="12" width="11.6640625" bestFit="1" customWidth="1"/>
    <col min="14" max="15" width="11.6640625" bestFit="1" customWidth="1"/>
  </cols>
  <sheetData>
    <row r="1" spans="1:10" ht="23" customHeight="1" thickBot="1">
      <c r="A1" s="158" t="s">
        <v>105</v>
      </c>
      <c r="B1" s="159"/>
      <c r="C1" s="159"/>
      <c r="D1" s="159"/>
      <c r="E1" s="159"/>
      <c r="F1" s="159"/>
      <c r="G1" s="159"/>
      <c r="H1" s="159"/>
      <c r="I1" s="159"/>
      <c r="J1" s="160"/>
    </row>
    <row r="2" spans="1:10" ht="40" thickBot="1">
      <c r="A2" s="34"/>
      <c r="B2" s="161" t="s">
        <v>65</v>
      </c>
      <c r="C2" s="162"/>
      <c r="D2" s="25" t="s">
        <v>15</v>
      </c>
      <c r="E2" s="26" t="s">
        <v>16</v>
      </c>
      <c r="F2" s="26" t="s">
        <v>17</v>
      </c>
      <c r="G2" s="26" t="s">
        <v>73</v>
      </c>
      <c r="H2" s="26" t="s">
        <v>74</v>
      </c>
      <c r="I2" s="26" t="s">
        <v>31</v>
      </c>
      <c r="J2" s="26" t="s">
        <v>72</v>
      </c>
    </row>
    <row r="3" spans="1:10">
      <c r="A3" s="173"/>
      <c r="B3" s="80" t="s">
        <v>7</v>
      </c>
      <c r="C3" s="81" t="s">
        <v>32</v>
      </c>
      <c r="D3" s="82">
        <v>1</v>
      </c>
      <c r="E3" s="83">
        <v>200</v>
      </c>
      <c r="F3" s="82">
        <v>200</v>
      </c>
      <c r="G3" s="82">
        <v>3.4</v>
      </c>
      <c r="H3" s="84">
        <f>F3*G3</f>
        <v>680</v>
      </c>
      <c r="I3" s="184"/>
      <c r="J3" s="186"/>
    </row>
    <row r="4" spans="1:10">
      <c r="A4" s="163"/>
      <c r="B4" s="167"/>
      <c r="C4" s="167"/>
      <c r="D4" s="167"/>
      <c r="E4" s="167"/>
      <c r="F4" s="168"/>
      <c r="G4" s="54"/>
      <c r="H4" s="60"/>
      <c r="I4" s="184"/>
      <c r="J4" s="186"/>
    </row>
    <row r="5" spans="1:10">
      <c r="A5" s="163"/>
      <c r="B5" s="85" t="s">
        <v>8</v>
      </c>
      <c r="C5" s="38" t="s">
        <v>42</v>
      </c>
      <c r="D5" s="39">
        <v>4</v>
      </c>
      <c r="E5" s="39">
        <v>25</v>
      </c>
      <c r="F5" s="39">
        <f>D5*E5</f>
        <v>100</v>
      </c>
      <c r="G5" s="50">
        <v>3.4</v>
      </c>
      <c r="H5" s="61">
        <f>F5*G5</f>
        <v>340</v>
      </c>
      <c r="I5" s="184"/>
      <c r="J5" s="186"/>
    </row>
    <row r="6" spans="1:10">
      <c r="A6" s="163"/>
      <c r="B6" s="85" t="s">
        <v>9</v>
      </c>
      <c r="C6" s="38" t="s">
        <v>33</v>
      </c>
      <c r="D6" s="39">
        <v>1</v>
      </c>
      <c r="E6" s="39">
        <v>35</v>
      </c>
      <c r="F6" s="39">
        <f>D6*E6</f>
        <v>35</v>
      </c>
      <c r="G6" s="50">
        <v>3.4</v>
      </c>
      <c r="H6" s="61">
        <f>F6*G6</f>
        <v>119</v>
      </c>
      <c r="I6" s="184"/>
      <c r="J6" s="186"/>
    </row>
    <row r="7" spans="1:10" ht="39">
      <c r="A7" s="163"/>
      <c r="B7" s="85" t="s">
        <v>10</v>
      </c>
      <c r="C7" s="38" t="s">
        <v>34</v>
      </c>
      <c r="D7" s="39">
        <v>2</v>
      </c>
      <c r="E7" s="39">
        <v>12.5</v>
      </c>
      <c r="F7" s="39">
        <f>D7*E7</f>
        <v>25</v>
      </c>
      <c r="G7" s="50">
        <v>3.4</v>
      </c>
      <c r="H7" s="61">
        <f t="shared" ref="H7:H13" si="0">F7*G7</f>
        <v>85</v>
      </c>
      <c r="I7" s="184"/>
      <c r="J7" s="186"/>
    </row>
    <row r="8" spans="1:10">
      <c r="A8" s="163"/>
      <c r="B8" s="85" t="s">
        <v>11</v>
      </c>
      <c r="C8" s="38" t="s">
        <v>35</v>
      </c>
      <c r="D8" s="39">
        <v>1</v>
      </c>
      <c r="E8" s="39">
        <v>25</v>
      </c>
      <c r="F8" s="39">
        <f>D8*E8</f>
        <v>25</v>
      </c>
      <c r="G8" s="50">
        <v>3.4</v>
      </c>
      <c r="H8" s="61">
        <f t="shared" si="0"/>
        <v>85</v>
      </c>
      <c r="I8" s="184"/>
      <c r="J8" s="186"/>
    </row>
    <row r="9" spans="1:10">
      <c r="A9" s="163"/>
      <c r="B9" s="85" t="s">
        <v>12</v>
      </c>
      <c r="C9" s="38" t="s">
        <v>36</v>
      </c>
      <c r="D9" s="39">
        <v>1</v>
      </c>
      <c r="E9" s="39">
        <v>25</v>
      </c>
      <c r="F9" s="39">
        <f t="shared" ref="F9:F13" si="1">D9*E9</f>
        <v>25</v>
      </c>
      <c r="G9" s="50">
        <v>3.4</v>
      </c>
      <c r="H9" s="61">
        <f t="shared" si="0"/>
        <v>85</v>
      </c>
      <c r="I9" s="184"/>
      <c r="J9" s="186"/>
    </row>
    <row r="10" spans="1:10">
      <c r="A10" s="163"/>
      <c r="B10" s="85" t="s">
        <v>13</v>
      </c>
      <c r="C10" s="38" t="s">
        <v>37</v>
      </c>
      <c r="D10" s="39">
        <v>1</v>
      </c>
      <c r="E10" s="39">
        <v>25</v>
      </c>
      <c r="F10" s="39">
        <f t="shared" si="1"/>
        <v>25</v>
      </c>
      <c r="G10" s="50">
        <v>3.4</v>
      </c>
      <c r="H10" s="61">
        <f t="shared" si="0"/>
        <v>85</v>
      </c>
      <c r="I10" s="184"/>
      <c r="J10" s="186"/>
    </row>
    <row r="11" spans="1:10" ht="26">
      <c r="A11" s="163"/>
      <c r="B11" s="85" t="s">
        <v>24</v>
      </c>
      <c r="C11" s="38" t="s">
        <v>38</v>
      </c>
      <c r="D11" s="39">
        <v>1</v>
      </c>
      <c r="E11" s="39">
        <v>30</v>
      </c>
      <c r="F11" s="39">
        <f t="shared" si="1"/>
        <v>30</v>
      </c>
      <c r="G11" s="50">
        <v>3.4</v>
      </c>
      <c r="H11" s="61">
        <f t="shared" si="0"/>
        <v>102</v>
      </c>
      <c r="I11" s="184"/>
      <c r="J11" s="186"/>
    </row>
    <row r="12" spans="1:10">
      <c r="A12" s="163"/>
      <c r="B12" s="85" t="s">
        <v>5</v>
      </c>
      <c r="C12" s="38" t="s">
        <v>39</v>
      </c>
      <c r="D12" s="39">
        <v>1</v>
      </c>
      <c r="E12" s="39">
        <v>25</v>
      </c>
      <c r="F12" s="39">
        <f t="shared" si="1"/>
        <v>25</v>
      </c>
      <c r="G12" s="50">
        <v>3.4</v>
      </c>
      <c r="H12" s="61">
        <f t="shared" si="0"/>
        <v>85</v>
      </c>
      <c r="I12" s="184"/>
      <c r="J12" s="186"/>
    </row>
    <row r="13" spans="1:10">
      <c r="A13" s="163"/>
      <c r="B13" s="85" t="s">
        <v>43</v>
      </c>
      <c r="C13" s="38" t="s">
        <v>40</v>
      </c>
      <c r="D13" s="39">
        <v>1</v>
      </c>
      <c r="E13" s="39">
        <v>25</v>
      </c>
      <c r="F13" s="39">
        <f t="shared" si="1"/>
        <v>25</v>
      </c>
      <c r="G13" s="50">
        <v>3.4</v>
      </c>
      <c r="H13" s="61">
        <f t="shared" si="0"/>
        <v>85</v>
      </c>
      <c r="I13" s="184"/>
      <c r="J13" s="186"/>
    </row>
    <row r="14" spans="1:10">
      <c r="A14" s="163"/>
      <c r="B14" s="85" t="s">
        <v>44</v>
      </c>
      <c r="C14" s="38" t="s">
        <v>41</v>
      </c>
      <c r="D14" s="39">
        <v>1</v>
      </c>
      <c r="E14" s="39">
        <v>80</v>
      </c>
      <c r="F14" s="39">
        <v>80</v>
      </c>
      <c r="G14" s="50">
        <v>3.4</v>
      </c>
      <c r="H14" s="61">
        <f>F14*G14</f>
        <v>272</v>
      </c>
      <c r="I14" s="184"/>
      <c r="J14" s="186"/>
    </row>
    <row r="15" spans="1:10">
      <c r="A15" s="163"/>
      <c r="B15" s="190" t="s">
        <v>76</v>
      </c>
      <c r="C15" s="191"/>
      <c r="D15" s="87">
        <f>SUM(D5:D14)</f>
        <v>14</v>
      </c>
      <c r="E15" s="86"/>
      <c r="F15" s="88">
        <f>SUM(F5:F14)</f>
        <v>395</v>
      </c>
      <c r="G15" s="82"/>
      <c r="H15" s="84">
        <f>SUM(H5:H14)</f>
        <v>1343</v>
      </c>
      <c r="I15" s="184"/>
      <c r="J15" s="186"/>
    </row>
    <row r="16" spans="1:10">
      <c r="A16" s="163"/>
      <c r="B16" s="171"/>
      <c r="C16" s="171"/>
      <c r="D16" s="171"/>
      <c r="E16" s="171"/>
      <c r="F16" s="172"/>
      <c r="G16" s="55"/>
      <c r="H16" s="62"/>
      <c r="I16" s="184"/>
      <c r="J16" s="186"/>
    </row>
    <row r="17" spans="1:10">
      <c r="A17" s="163"/>
      <c r="B17" s="89">
        <v>2</v>
      </c>
      <c r="C17" s="90" t="s">
        <v>45</v>
      </c>
      <c r="D17" s="88">
        <v>1</v>
      </c>
      <c r="E17" s="91">
        <v>100</v>
      </c>
      <c r="F17" s="88">
        <f t="shared" ref="F17" si="2">D17*E17</f>
        <v>100</v>
      </c>
      <c r="G17" s="92">
        <v>7.8</v>
      </c>
      <c r="H17" s="84">
        <f>F17*G17</f>
        <v>780</v>
      </c>
      <c r="I17" s="184"/>
      <c r="J17" s="186"/>
    </row>
    <row r="18" spans="1:10">
      <c r="A18" s="163"/>
      <c r="B18" s="192"/>
      <c r="C18" s="192"/>
      <c r="D18" s="192"/>
      <c r="E18" s="192"/>
      <c r="F18" s="193"/>
      <c r="G18" s="93"/>
      <c r="H18" s="94"/>
      <c r="I18" s="184"/>
      <c r="J18" s="186"/>
    </row>
    <row r="19" spans="1:10">
      <c r="A19" s="163"/>
      <c r="B19" s="89" t="s">
        <v>5</v>
      </c>
      <c r="C19" s="90" t="s">
        <v>64</v>
      </c>
      <c r="D19" s="88"/>
      <c r="E19" s="91"/>
      <c r="F19" s="88"/>
      <c r="G19" s="92"/>
      <c r="H19" s="84"/>
      <c r="I19" s="184"/>
      <c r="J19" s="186"/>
    </row>
    <row r="20" spans="1:10">
      <c r="A20" s="163"/>
      <c r="B20" s="192"/>
      <c r="C20" s="192"/>
      <c r="D20" s="192"/>
      <c r="E20" s="192"/>
      <c r="F20" s="193"/>
      <c r="G20" s="93"/>
      <c r="H20" s="94"/>
      <c r="I20" s="184"/>
      <c r="J20" s="186"/>
    </row>
    <row r="21" spans="1:10" ht="26">
      <c r="A21" s="163"/>
      <c r="B21" s="85" t="s">
        <v>30</v>
      </c>
      <c r="C21" s="38" t="s">
        <v>18</v>
      </c>
      <c r="D21" s="39">
        <v>14</v>
      </c>
      <c r="E21" s="39">
        <v>25</v>
      </c>
      <c r="F21" s="39">
        <f>D21*E21</f>
        <v>350</v>
      </c>
      <c r="G21" s="39">
        <v>3.4</v>
      </c>
      <c r="H21" s="63">
        <f>F21*G21</f>
        <v>1190</v>
      </c>
      <c r="I21" s="185"/>
      <c r="J21" s="187"/>
    </row>
    <row r="22" spans="1:10">
      <c r="A22" s="163"/>
      <c r="B22" s="85" t="s">
        <v>46</v>
      </c>
      <c r="C22" s="38" t="s">
        <v>19</v>
      </c>
      <c r="D22" s="39">
        <v>15</v>
      </c>
      <c r="E22" s="39">
        <v>30</v>
      </c>
      <c r="F22" s="39">
        <f>D22*E22</f>
        <v>450</v>
      </c>
      <c r="G22" s="39">
        <v>3.4</v>
      </c>
      <c r="H22" s="63">
        <f t="shared" ref="H22:H32" si="3">F22*G22</f>
        <v>1530</v>
      </c>
      <c r="I22" s="185"/>
      <c r="J22" s="187"/>
    </row>
    <row r="23" spans="1:10">
      <c r="A23" s="163"/>
      <c r="B23" s="85" t="s">
        <v>47</v>
      </c>
      <c r="C23" s="38" t="s">
        <v>48</v>
      </c>
      <c r="D23" s="39">
        <v>6</v>
      </c>
      <c r="E23" s="39">
        <v>40</v>
      </c>
      <c r="F23" s="39">
        <f>D23*E23</f>
        <v>240</v>
      </c>
      <c r="G23" s="39">
        <v>3.4</v>
      </c>
      <c r="H23" s="63">
        <f t="shared" si="3"/>
        <v>816</v>
      </c>
      <c r="I23" s="185"/>
      <c r="J23" s="187"/>
    </row>
    <row r="24" spans="1:10">
      <c r="A24" s="163"/>
      <c r="B24" s="85" t="s">
        <v>26</v>
      </c>
      <c r="C24" s="38" t="s">
        <v>25</v>
      </c>
      <c r="D24" s="39">
        <v>3</v>
      </c>
      <c r="E24" s="39">
        <v>50</v>
      </c>
      <c r="F24" s="39">
        <f>D24*E24</f>
        <v>150</v>
      </c>
      <c r="G24" s="39">
        <v>3.4</v>
      </c>
      <c r="H24" s="63">
        <f t="shared" si="3"/>
        <v>510</v>
      </c>
      <c r="I24" s="185"/>
      <c r="J24" s="187"/>
    </row>
    <row r="25" spans="1:10">
      <c r="A25" s="163"/>
      <c r="B25" s="85" t="s">
        <v>49</v>
      </c>
      <c r="C25" s="38" t="s">
        <v>21</v>
      </c>
      <c r="D25" s="39">
        <v>2</v>
      </c>
      <c r="E25" s="39">
        <v>50</v>
      </c>
      <c r="F25" s="39">
        <v>100</v>
      </c>
      <c r="G25" s="39">
        <v>3.4</v>
      </c>
      <c r="H25" s="63">
        <f>F25*G25</f>
        <v>340</v>
      </c>
      <c r="I25" s="185"/>
      <c r="J25" s="187"/>
    </row>
    <row r="26" spans="1:10">
      <c r="A26" s="163"/>
      <c r="B26" s="85" t="s">
        <v>50</v>
      </c>
      <c r="C26" s="38" t="s">
        <v>20</v>
      </c>
      <c r="D26" s="39">
        <v>1</v>
      </c>
      <c r="E26" s="39">
        <v>50</v>
      </c>
      <c r="F26" s="39">
        <f t="shared" ref="F26:F31" si="4">D26*E26</f>
        <v>50</v>
      </c>
      <c r="G26" s="39">
        <v>3.4</v>
      </c>
      <c r="H26" s="63">
        <f>F26*G26</f>
        <v>170</v>
      </c>
      <c r="I26" s="185"/>
      <c r="J26" s="187"/>
    </row>
    <row r="27" spans="1:10">
      <c r="A27" s="163"/>
      <c r="B27" s="85" t="s">
        <v>51</v>
      </c>
      <c r="C27" s="38" t="s">
        <v>52</v>
      </c>
      <c r="D27" s="39">
        <v>1</v>
      </c>
      <c r="E27" s="39">
        <v>50</v>
      </c>
      <c r="F27" s="39">
        <f t="shared" si="4"/>
        <v>50</v>
      </c>
      <c r="G27" s="39">
        <v>3.4</v>
      </c>
      <c r="H27" s="63">
        <f>F27*G27</f>
        <v>170</v>
      </c>
      <c r="I27" s="185"/>
      <c r="J27" s="187"/>
    </row>
    <row r="28" spans="1:10">
      <c r="A28" s="163"/>
      <c r="B28" s="85" t="s">
        <v>53</v>
      </c>
      <c r="C28" s="38" t="s">
        <v>54</v>
      </c>
      <c r="D28" s="39">
        <v>2</v>
      </c>
      <c r="E28" s="39">
        <v>80</v>
      </c>
      <c r="F28" s="39">
        <f t="shared" si="4"/>
        <v>160</v>
      </c>
      <c r="G28" s="39">
        <v>3.4</v>
      </c>
      <c r="H28" s="63">
        <f t="shared" si="3"/>
        <v>544</v>
      </c>
      <c r="I28" s="185"/>
      <c r="J28" s="187"/>
    </row>
    <row r="29" spans="1:10">
      <c r="A29" s="163"/>
      <c r="B29" s="85" t="s">
        <v>6</v>
      </c>
      <c r="C29" s="38" t="s">
        <v>55</v>
      </c>
      <c r="D29" s="39">
        <v>1</v>
      </c>
      <c r="E29" s="39">
        <v>60</v>
      </c>
      <c r="F29" s="39">
        <f t="shared" si="4"/>
        <v>60</v>
      </c>
      <c r="G29" s="39">
        <v>3.4</v>
      </c>
      <c r="H29" s="63">
        <f t="shared" si="3"/>
        <v>204</v>
      </c>
      <c r="I29" s="185"/>
      <c r="J29" s="187"/>
    </row>
    <row r="30" spans="1:10">
      <c r="A30" s="163"/>
      <c r="B30" s="85" t="s">
        <v>56</v>
      </c>
      <c r="C30" s="38" t="s">
        <v>57</v>
      </c>
      <c r="D30" s="39">
        <v>1</v>
      </c>
      <c r="E30" s="39">
        <v>60</v>
      </c>
      <c r="F30" s="39">
        <f t="shared" si="4"/>
        <v>60</v>
      </c>
      <c r="G30" s="39">
        <v>3.4</v>
      </c>
      <c r="H30" s="63">
        <f t="shared" si="3"/>
        <v>204</v>
      </c>
      <c r="I30" s="185"/>
      <c r="J30" s="187"/>
    </row>
    <row r="31" spans="1:10" ht="26">
      <c r="A31" s="163"/>
      <c r="B31" s="85" t="s">
        <v>58</v>
      </c>
      <c r="C31" s="38" t="s">
        <v>59</v>
      </c>
      <c r="D31" s="39">
        <v>1</v>
      </c>
      <c r="E31" s="39">
        <v>100</v>
      </c>
      <c r="F31" s="39">
        <f t="shared" si="4"/>
        <v>100</v>
      </c>
      <c r="G31" s="39">
        <v>3.4</v>
      </c>
      <c r="H31" s="63">
        <f t="shared" si="3"/>
        <v>340</v>
      </c>
      <c r="I31" s="185"/>
      <c r="J31" s="187"/>
    </row>
    <row r="32" spans="1:10">
      <c r="A32" s="163"/>
      <c r="B32" s="85" t="s">
        <v>60</v>
      </c>
      <c r="C32" s="38" t="s">
        <v>61</v>
      </c>
      <c r="D32" s="39">
        <v>8</v>
      </c>
      <c r="E32" s="39">
        <v>15</v>
      </c>
      <c r="F32" s="39">
        <f>E32*D32</f>
        <v>120</v>
      </c>
      <c r="G32" s="39">
        <v>3.4</v>
      </c>
      <c r="H32" s="63">
        <f t="shared" si="3"/>
        <v>408</v>
      </c>
      <c r="I32" s="185"/>
      <c r="J32" s="187"/>
    </row>
    <row r="33" spans="1:12">
      <c r="A33" s="163"/>
      <c r="B33" s="190" t="s">
        <v>77</v>
      </c>
      <c r="C33" s="191"/>
      <c r="D33" s="87">
        <f>SUM(D21:D32)</f>
        <v>55</v>
      </c>
      <c r="E33" s="91"/>
      <c r="F33" s="88">
        <f>SUM(F21:F32)</f>
        <v>1890</v>
      </c>
      <c r="G33" s="95"/>
      <c r="H33" s="96">
        <f>SUM(H21:H32)</f>
        <v>6426</v>
      </c>
      <c r="I33" s="185"/>
      <c r="J33" s="187"/>
    </row>
    <row r="34" spans="1:12">
      <c r="A34" s="163"/>
      <c r="B34" s="192"/>
      <c r="C34" s="192"/>
      <c r="D34" s="192"/>
      <c r="E34" s="192"/>
      <c r="F34" s="193"/>
      <c r="G34" s="97"/>
      <c r="H34" s="98"/>
      <c r="I34" s="185"/>
      <c r="J34" s="187"/>
    </row>
    <row r="35" spans="1:12">
      <c r="A35" s="163"/>
      <c r="B35" s="89" t="s">
        <v>62</v>
      </c>
      <c r="C35" s="90" t="s">
        <v>63</v>
      </c>
      <c r="D35" s="87">
        <v>2</v>
      </c>
      <c r="E35" s="91"/>
      <c r="F35" s="88">
        <v>250</v>
      </c>
      <c r="G35" s="91">
        <v>3.4</v>
      </c>
      <c r="H35" s="96">
        <f>F35*G35</f>
        <v>850</v>
      </c>
      <c r="I35" s="185"/>
      <c r="J35" s="187"/>
    </row>
    <row r="36" spans="1:12">
      <c r="A36" s="163"/>
      <c r="B36" s="192"/>
      <c r="C36" s="192"/>
      <c r="D36" s="192"/>
      <c r="E36" s="192"/>
      <c r="F36" s="193"/>
      <c r="G36" s="97"/>
      <c r="H36" s="98"/>
      <c r="I36" s="185"/>
      <c r="J36" s="187"/>
    </row>
    <row r="37" spans="1:12">
      <c r="A37" s="163"/>
      <c r="B37" s="99">
        <v>5</v>
      </c>
      <c r="C37" s="90" t="s">
        <v>28</v>
      </c>
      <c r="D37" s="88">
        <v>1</v>
      </c>
      <c r="E37" s="91">
        <v>150</v>
      </c>
      <c r="F37" s="96">
        <f>D37*E37</f>
        <v>150</v>
      </c>
      <c r="G37" s="100">
        <v>3.4</v>
      </c>
      <c r="H37" s="96">
        <f>F37*G37</f>
        <v>510</v>
      </c>
      <c r="I37" s="185"/>
      <c r="J37" s="187"/>
    </row>
    <row r="38" spans="1:12">
      <c r="A38" s="163"/>
      <c r="B38" s="167"/>
      <c r="C38" s="167"/>
      <c r="D38" s="167"/>
      <c r="E38" s="167"/>
      <c r="F38" s="168"/>
      <c r="G38" s="97"/>
      <c r="H38" s="64"/>
      <c r="I38" s="185"/>
      <c r="J38" s="187"/>
    </row>
    <row r="39" spans="1:12">
      <c r="A39" s="163"/>
      <c r="B39" s="99">
        <v>6</v>
      </c>
      <c r="C39" s="101" t="s">
        <v>29</v>
      </c>
      <c r="D39" s="88">
        <v>1</v>
      </c>
      <c r="E39" s="91">
        <v>150</v>
      </c>
      <c r="F39" s="88">
        <v>150</v>
      </c>
      <c r="G39" s="91">
        <v>3.4</v>
      </c>
      <c r="H39" s="96">
        <f>F39*G39</f>
        <v>510</v>
      </c>
      <c r="I39" s="185"/>
      <c r="J39" s="187"/>
    </row>
    <row r="40" spans="1:12">
      <c r="A40" s="163"/>
      <c r="B40" s="192"/>
      <c r="C40" s="192"/>
      <c r="D40" s="192"/>
      <c r="E40" s="192"/>
      <c r="F40" s="193"/>
      <c r="G40" s="97"/>
      <c r="H40" s="98"/>
      <c r="I40" s="185"/>
      <c r="J40" s="187"/>
    </row>
    <row r="41" spans="1:12" ht="16">
      <c r="A41" s="163"/>
      <c r="B41" s="178" t="s">
        <v>100</v>
      </c>
      <c r="C41" s="178"/>
      <c r="D41" s="178"/>
      <c r="E41" s="179"/>
      <c r="F41" s="30">
        <f>F3+F15+F17+F19+F33+F35+F37+F39</f>
        <v>3135</v>
      </c>
      <c r="G41" s="102"/>
      <c r="H41" s="30"/>
      <c r="I41" s="185"/>
      <c r="J41" s="187"/>
      <c r="K41" s="72"/>
    </row>
    <row r="42" spans="1:12" ht="26">
      <c r="A42" s="163"/>
      <c r="B42" s="99">
        <v>9</v>
      </c>
      <c r="C42" s="90" t="s">
        <v>22</v>
      </c>
      <c r="D42" s="103"/>
      <c r="E42" s="103"/>
      <c r="F42" s="96">
        <f>F41*17.5/100</f>
        <v>548.625</v>
      </c>
      <c r="G42" s="100">
        <v>3.4</v>
      </c>
      <c r="H42" s="96">
        <f>F42*G42</f>
        <v>1865.325</v>
      </c>
      <c r="I42" s="185"/>
      <c r="J42" s="187"/>
      <c r="K42" s="72"/>
    </row>
    <row r="43" spans="1:12">
      <c r="A43" s="163"/>
      <c r="B43" s="180"/>
      <c r="C43" s="180"/>
      <c r="D43" s="180"/>
      <c r="E43" s="180"/>
      <c r="F43" s="181"/>
      <c r="G43" s="52"/>
      <c r="H43" s="65"/>
      <c r="I43" s="185"/>
      <c r="J43" s="187"/>
      <c r="K43" s="72"/>
    </row>
    <row r="44" spans="1:12" ht="29.5" customHeight="1">
      <c r="A44" s="163"/>
      <c r="B44" s="182" t="s">
        <v>101</v>
      </c>
      <c r="C44" s="182"/>
      <c r="D44" s="182"/>
      <c r="E44" s="183"/>
      <c r="F44" s="30">
        <f>F41+F42</f>
        <v>3683.625</v>
      </c>
      <c r="G44" s="30"/>
      <c r="H44" s="30"/>
      <c r="I44" s="30">
        <f>1500</f>
        <v>1500</v>
      </c>
      <c r="J44" s="29">
        <f>F44*I44</f>
        <v>5525437.5</v>
      </c>
      <c r="L44" s="72"/>
    </row>
    <row r="45" spans="1:12" ht="16">
      <c r="A45" s="163"/>
      <c r="B45" s="99">
        <v>3</v>
      </c>
      <c r="C45" s="90" t="s">
        <v>27</v>
      </c>
      <c r="D45" s="91">
        <v>1</v>
      </c>
      <c r="E45" s="91">
        <v>200</v>
      </c>
      <c r="F45" s="96">
        <v>200</v>
      </c>
      <c r="G45" s="104">
        <v>4</v>
      </c>
      <c r="H45" s="96">
        <f>F45*G45</f>
        <v>800</v>
      </c>
      <c r="I45" s="30">
        <v>2000</v>
      </c>
      <c r="J45" s="29">
        <f>F45*I45</f>
        <v>400000</v>
      </c>
    </row>
    <row r="46" spans="1:12" ht="16">
      <c r="A46" s="163"/>
      <c r="B46" s="51"/>
      <c r="C46" s="38"/>
      <c r="D46" s="39"/>
      <c r="E46" s="39"/>
      <c r="F46" s="53"/>
      <c r="G46" s="53"/>
      <c r="H46" s="53"/>
      <c r="I46" s="30"/>
      <c r="J46" s="29"/>
    </row>
    <row r="47" spans="1:12" ht="16">
      <c r="A47" s="163"/>
      <c r="B47" s="99">
        <v>7</v>
      </c>
      <c r="C47" s="90" t="s">
        <v>102</v>
      </c>
      <c r="D47" s="91"/>
      <c r="E47" s="91"/>
      <c r="F47" s="96"/>
      <c r="G47" s="104"/>
      <c r="H47" s="96"/>
      <c r="I47" s="30"/>
      <c r="J47" s="29"/>
    </row>
    <row r="48" spans="1:12">
      <c r="A48" s="163"/>
      <c r="B48" s="68"/>
      <c r="C48" s="32"/>
      <c r="D48" s="32"/>
      <c r="E48" s="32"/>
      <c r="F48" s="32"/>
      <c r="G48" s="32"/>
      <c r="H48" s="32"/>
      <c r="I48" s="32"/>
      <c r="J48" s="33"/>
    </row>
    <row r="49" spans="1:15" ht="26">
      <c r="A49" s="163"/>
      <c r="B49" s="89" t="s">
        <v>86</v>
      </c>
      <c r="C49" s="101" t="s">
        <v>88</v>
      </c>
      <c r="D49" s="91">
        <v>43</v>
      </c>
      <c r="E49" s="91"/>
      <c r="F49" s="88"/>
      <c r="G49" s="88"/>
      <c r="H49" s="88"/>
      <c r="I49" s="30">
        <v>14288</v>
      </c>
      <c r="J49" s="29">
        <f>D49*I49</f>
        <v>614384</v>
      </c>
      <c r="K49" t="s">
        <v>103</v>
      </c>
    </row>
    <row r="50" spans="1:15">
      <c r="A50" s="163"/>
      <c r="B50" s="68"/>
      <c r="C50" s="32"/>
      <c r="D50" s="32"/>
      <c r="E50" s="32"/>
      <c r="F50" s="32"/>
      <c r="G50" s="32"/>
      <c r="H50" s="32"/>
      <c r="I50" s="32"/>
      <c r="J50" s="33"/>
    </row>
    <row r="51" spans="1:15" ht="26">
      <c r="A51" s="163"/>
      <c r="B51" s="89" t="s">
        <v>87</v>
      </c>
      <c r="C51" s="101" t="s">
        <v>89</v>
      </c>
      <c r="D51" s="91"/>
      <c r="E51" s="91"/>
      <c r="F51" s="88"/>
      <c r="G51" s="88"/>
      <c r="H51" s="88"/>
      <c r="I51" s="39"/>
      <c r="J51" s="29"/>
    </row>
    <row r="52" spans="1:15" ht="17" thickBot="1">
      <c r="A52" s="164"/>
      <c r="B52" s="188"/>
      <c r="C52" s="189"/>
      <c r="D52" s="189"/>
      <c r="E52" s="189"/>
      <c r="F52" s="189"/>
      <c r="G52" s="189"/>
      <c r="H52" s="189"/>
      <c r="I52" s="189"/>
      <c r="J52" s="31">
        <f>J44+J45+J49</f>
        <v>6539821.5</v>
      </c>
      <c r="K52" s="72"/>
      <c r="L52" s="72"/>
      <c r="M52" s="79"/>
      <c r="N52" s="72"/>
      <c r="O52" s="72"/>
    </row>
  </sheetData>
  <mergeCells count="19">
    <mergeCell ref="A1:J1"/>
    <mergeCell ref="B2:C2"/>
    <mergeCell ref="A3:A52"/>
    <mergeCell ref="I3:I43"/>
    <mergeCell ref="J3:J43"/>
    <mergeCell ref="B4:F4"/>
    <mergeCell ref="B15:C15"/>
    <mergeCell ref="B16:F16"/>
    <mergeCell ref="B18:F18"/>
    <mergeCell ref="B20:F20"/>
    <mergeCell ref="B43:F43"/>
    <mergeCell ref="B44:E44"/>
    <mergeCell ref="B52:I52"/>
    <mergeCell ref="B33:C33"/>
    <mergeCell ref="B34:F34"/>
    <mergeCell ref="B36:F36"/>
    <mergeCell ref="B38:F38"/>
    <mergeCell ref="B40:F40"/>
    <mergeCell ref="B41:E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FE828-CED2-4C81-8975-87E42D057ABC}">
  <dimension ref="A1:K78"/>
  <sheetViews>
    <sheetView topLeftCell="A34" workbookViewId="0">
      <selection activeCell="F57" sqref="F57"/>
    </sheetView>
  </sheetViews>
  <sheetFormatPr baseColWidth="10" defaultColWidth="33.1640625" defaultRowHeight="15"/>
  <cols>
    <col min="1" max="1" width="13.83203125" customWidth="1"/>
    <col min="2" max="2" width="10.1640625" customWidth="1"/>
    <col min="3" max="3" width="3.83203125" bestFit="1" customWidth="1"/>
    <col min="5" max="5" width="20" customWidth="1"/>
    <col min="6" max="6" width="8.6640625" customWidth="1"/>
    <col min="7" max="7" width="14.5" customWidth="1"/>
    <col min="8" max="8" width="19.5" customWidth="1"/>
    <col min="9" max="9" width="14.5" customWidth="1"/>
    <col min="10" max="10" width="17.1640625" customWidth="1"/>
    <col min="11" max="11" width="20.5" customWidth="1"/>
  </cols>
  <sheetData>
    <row r="1" spans="1:11" ht="45" customHeight="1" thickBot="1">
      <c r="A1" s="105"/>
      <c r="B1" s="201" t="s">
        <v>106</v>
      </c>
      <c r="C1" s="202"/>
      <c r="D1" s="202"/>
      <c r="E1" s="202"/>
      <c r="F1" s="202"/>
      <c r="G1" s="202"/>
      <c r="H1" s="202"/>
      <c r="I1" s="202"/>
      <c r="J1" s="202"/>
      <c r="K1" s="203"/>
    </row>
    <row r="2" spans="1:11" ht="60.75" customHeight="1" thickBot="1">
      <c r="A2" s="105"/>
      <c r="B2" s="34"/>
      <c r="C2" s="161" t="s">
        <v>65</v>
      </c>
      <c r="D2" s="162"/>
      <c r="E2" s="106" t="s">
        <v>15</v>
      </c>
      <c r="F2" s="107" t="s">
        <v>16</v>
      </c>
      <c r="G2" s="107" t="s">
        <v>17</v>
      </c>
      <c r="H2" s="107" t="s">
        <v>73</v>
      </c>
      <c r="I2" s="107" t="s">
        <v>74</v>
      </c>
      <c r="J2" s="107" t="s">
        <v>31</v>
      </c>
      <c r="K2" s="107" t="s">
        <v>72</v>
      </c>
    </row>
    <row r="3" spans="1:11" ht="16">
      <c r="A3" s="105"/>
      <c r="B3" s="173"/>
      <c r="C3" s="108" t="s">
        <v>7</v>
      </c>
      <c r="D3" s="109" t="s">
        <v>32</v>
      </c>
      <c r="E3" s="110">
        <v>2</v>
      </c>
      <c r="F3" s="111">
        <v>50</v>
      </c>
      <c r="G3" s="110">
        <f>E3*F3</f>
        <v>100</v>
      </c>
      <c r="H3" s="111">
        <v>3.4</v>
      </c>
      <c r="I3" s="112">
        <f>G3*H3</f>
        <v>340</v>
      </c>
      <c r="J3" s="204"/>
      <c r="K3" s="206"/>
    </row>
    <row r="4" spans="1:11">
      <c r="A4" s="105"/>
      <c r="B4" s="163"/>
      <c r="C4" s="192"/>
      <c r="D4" s="192"/>
      <c r="E4" s="192"/>
      <c r="F4" s="192"/>
      <c r="G4" s="193"/>
      <c r="H4" s="93"/>
      <c r="I4" s="94"/>
      <c r="J4" s="204"/>
      <c r="K4" s="206"/>
    </row>
    <row r="5" spans="1:11" ht="16">
      <c r="A5" s="105"/>
      <c r="B5" s="163"/>
      <c r="C5" s="85" t="s">
        <v>8</v>
      </c>
      <c r="D5" s="114" t="s">
        <v>42</v>
      </c>
      <c r="E5" s="115">
        <v>2</v>
      </c>
      <c r="F5" s="115">
        <v>25</v>
      </c>
      <c r="G5" s="115">
        <f>E5*F5</f>
        <v>50</v>
      </c>
      <c r="H5" s="113">
        <v>3.4</v>
      </c>
      <c r="I5" s="116">
        <f>G5*H5</f>
        <v>170</v>
      </c>
      <c r="J5" s="204"/>
      <c r="K5" s="206"/>
    </row>
    <row r="6" spans="1:11" ht="16">
      <c r="A6" s="105"/>
      <c r="B6" s="163"/>
      <c r="C6" s="85" t="s">
        <v>9</v>
      </c>
      <c r="D6" s="114" t="s">
        <v>33</v>
      </c>
      <c r="E6" s="115">
        <v>1</v>
      </c>
      <c r="F6" s="115">
        <v>20</v>
      </c>
      <c r="G6" s="115">
        <f>E6*F6</f>
        <v>20</v>
      </c>
      <c r="H6" s="113">
        <v>3.4</v>
      </c>
      <c r="I6" s="116">
        <f>G6*H6</f>
        <v>68</v>
      </c>
      <c r="J6" s="204"/>
      <c r="K6" s="206"/>
    </row>
    <row r="7" spans="1:11" ht="48">
      <c r="A7" s="105"/>
      <c r="B7" s="163"/>
      <c r="C7" s="85" t="s">
        <v>10</v>
      </c>
      <c r="D7" s="114" t="s">
        <v>34</v>
      </c>
      <c r="E7" s="115">
        <v>1</v>
      </c>
      <c r="F7" s="115">
        <v>25</v>
      </c>
      <c r="G7" s="115">
        <f t="shared" ref="G7:G14" si="0">E7*F7</f>
        <v>25</v>
      </c>
      <c r="H7" s="113">
        <v>3.4</v>
      </c>
      <c r="I7" s="116">
        <f t="shared" ref="I7:I14" si="1">G7*H7</f>
        <v>85</v>
      </c>
      <c r="J7" s="204"/>
      <c r="K7" s="206"/>
    </row>
    <row r="8" spans="1:11" ht="16">
      <c r="A8" s="105"/>
      <c r="B8" s="163"/>
      <c r="C8" s="85" t="s">
        <v>11</v>
      </c>
      <c r="D8" s="114" t="s">
        <v>35</v>
      </c>
      <c r="E8" s="115">
        <v>1</v>
      </c>
      <c r="F8" s="115">
        <v>30</v>
      </c>
      <c r="G8" s="115">
        <f t="shared" si="0"/>
        <v>30</v>
      </c>
      <c r="H8" s="113">
        <v>3.4</v>
      </c>
      <c r="I8" s="116">
        <f t="shared" si="1"/>
        <v>102</v>
      </c>
      <c r="J8" s="204"/>
      <c r="K8" s="206"/>
    </row>
    <row r="9" spans="1:11" ht="16">
      <c r="A9" s="105"/>
      <c r="B9" s="163"/>
      <c r="C9" s="85" t="s">
        <v>12</v>
      </c>
      <c r="D9" s="114" t="s">
        <v>36</v>
      </c>
      <c r="E9" s="115"/>
      <c r="F9" s="115"/>
      <c r="G9" s="115">
        <f t="shared" si="0"/>
        <v>0</v>
      </c>
      <c r="H9" s="113">
        <v>3.4</v>
      </c>
      <c r="I9" s="116">
        <f t="shared" si="1"/>
        <v>0</v>
      </c>
      <c r="J9" s="204"/>
      <c r="K9" s="206"/>
    </row>
    <row r="10" spans="1:11" ht="16">
      <c r="A10" s="105"/>
      <c r="B10" s="163"/>
      <c r="C10" s="85" t="s">
        <v>13</v>
      </c>
      <c r="D10" s="114" t="s">
        <v>37</v>
      </c>
      <c r="E10" s="115"/>
      <c r="F10" s="115"/>
      <c r="G10" s="115">
        <f t="shared" si="0"/>
        <v>0</v>
      </c>
      <c r="H10" s="113">
        <v>3.4</v>
      </c>
      <c r="I10" s="116">
        <f t="shared" si="1"/>
        <v>0</v>
      </c>
      <c r="J10" s="204"/>
      <c r="K10" s="206"/>
    </row>
    <row r="11" spans="1:11" ht="32">
      <c r="A11" s="105"/>
      <c r="B11" s="163"/>
      <c r="C11" s="85" t="s">
        <v>24</v>
      </c>
      <c r="D11" s="114" t="s">
        <v>38</v>
      </c>
      <c r="E11" s="115">
        <v>1</v>
      </c>
      <c r="F11" s="115">
        <v>30</v>
      </c>
      <c r="G11" s="115">
        <f t="shared" si="0"/>
        <v>30</v>
      </c>
      <c r="H11" s="113">
        <v>3.4</v>
      </c>
      <c r="I11" s="116">
        <f t="shared" si="1"/>
        <v>102</v>
      </c>
      <c r="J11" s="204"/>
      <c r="K11" s="206"/>
    </row>
    <row r="12" spans="1:11" ht="16">
      <c r="A12" s="105"/>
      <c r="B12" s="163"/>
      <c r="C12" s="85" t="s">
        <v>5</v>
      </c>
      <c r="D12" s="114" t="s">
        <v>39</v>
      </c>
      <c r="E12" s="115"/>
      <c r="F12" s="115"/>
      <c r="G12" s="115">
        <f t="shared" si="0"/>
        <v>0</v>
      </c>
      <c r="H12" s="113">
        <v>3.4</v>
      </c>
      <c r="I12" s="116">
        <f t="shared" si="1"/>
        <v>0</v>
      </c>
      <c r="J12" s="204"/>
      <c r="K12" s="206"/>
    </row>
    <row r="13" spans="1:11" ht="16">
      <c r="A13" s="105"/>
      <c r="B13" s="163"/>
      <c r="C13" s="85" t="s">
        <v>43</v>
      </c>
      <c r="D13" s="114" t="s">
        <v>40</v>
      </c>
      <c r="E13" s="115">
        <v>1</v>
      </c>
      <c r="F13" s="115">
        <v>40</v>
      </c>
      <c r="G13" s="115">
        <f t="shared" si="0"/>
        <v>40</v>
      </c>
      <c r="H13" s="113">
        <v>3.4</v>
      </c>
      <c r="I13" s="116">
        <f>G13*H13</f>
        <v>136</v>
      </c>
      <c r="J13" s="204"/>
      <c r="K13" s="206"/>
    </row>
    <row r="14" spans="1:11" ht="16">
      <c r="A14" s="105"/>
      <c r="B14" s="163"/>
      <c r="C14" s="85" t="s">
        <v>44</v>
      </c>
      <c r="D14" s="114" t="s">
        <v>41</v>
      </c>
      <c r="E14" s="115">
        <v>1</v>
      </c>
      <c r="F14" s="115">
        <v>80</v>
      </c>
      <c r="G14" s="115">
        <f t="shared" si="0"/>
        <v>80</v>
      </c>
      <c r="H14" s="113">
        <v>3.4</v>
      </c>
      <c r="I14" s="116">
        <f t="shared" si="1"/>
        <v>272</v>
      </c>
      <c r="J14" s="204"/>
      <c r="K14" s="206"/>
    </row>
    <row r="15" spans="1:11">
      <c r="A15" s="105"/>
      <c r="B15" s="163"/>
      <c r="C15" s="199" t="s">
        <v>76</v>
      </c>
      <c r="D15" s="200"/>
      <c r="E15" s="118">
        <f>SUM(E5:E14)</f>
        <v>8</v>
      </c>
      <c r="F15" s="117"/>
      <c r="G15" s="119">
        <f>SUM(G5:G14)</f>
        <v>275</v>
      </c>
      <c r="H15" s="110"/>
      <c r="I15" s="112">
        <f>SUM(I5:I14)</f>
        <v>935</v>
      </c>
      <c r="J15" s="204"/>
      <c r="K15" s="206"/>
    </row>
    <row r="16" spans="1:11">
      <c r="A16" s="105"/>
      <c r="B16" s="163"/>
      <c r="C16" s="171"/>
      <c r="D16" s="171"/>
      <c r="E16" s="171"/>
      <c r="F16" s="171"/>
      <c r="G16" s="172"/>
      <c r="H16" s="55"/>
      <c r="I16" s="62"/>
      <c r="J16" s="204"/>
      <c r="K16" s="206"/>
    </row>
    <row r="17" spans="1:11" ht="16">
      <c r="A17" s="105"/>
      <c r="B17" s="163"/>
      <c r="C17" s="120">
        <v>2</v>
      </c>
      <c r="D17" s="121" t="s">
        <v>45</v>
      </c>
      <c r="E17" s="119">
        <v>1</v>
      </c>
      <c r="F17" s="122">
        <v>100</v>
      </c>
      <c r="G17" s="119">
        <v>100</v>
      </c>
      <c r="H17" s="111">
        <v>3.4</v>
      </c>
      <c r="I17" s="112">
        <f>G17*H17</f>
        <v>340</v>
      </c>
      <c r="J17" s="204"/>
      <c r="K17" s="206"/>
    </row>
    <row r="18" spans="1:11">
      <c r="A18" s="105"/>
      <c r="B18" s="163"/>
      <c r="C18" s="192"/>
      <c r="D18" s="192"/>
      <c r="E18" s="192"/>
      <c r="F18" s="192"/>
      <c r="G18" s="193"/>
      <c r="H18" s="93"/>
      <c r="I18" s="94"/>
      <c r="J18" s="204"/>
      <c r="K18" s="206"/>
    </row>
    <row r="19" spans="1:11" ht="16">
      <c r="A19" s="105"/>
      <c r="B19" s="163"/>
      <c r="C19" s="120" t="s">
        <v>5</v>
      </c>
      <c r="D19" s="121" t="s">
        <v>64</v>
      </c>
      <c r="E19" s="119">
        <v>1</v>
      </c>
      <c r="F19" s="122">
        <v>200</v>
      </c>
      <c r="G19" s="119">
        <v>240</v>
      </c>
      <c r="H19" s="122">
        <v>7.8</v>
      </c>
      <c r="I19" s="112">
        <f>G19*H19</f>
        <v>1872</v>
      </c>
      <c r="J19" s="204"/>
      <c r="K19" s="206"/>
    </row>
    <row r="20" spans="1:11">
      <c r="A20" s="105"/>
      <c r="B20" s="163"/>
      <c r="C20" s="192"/>
      <c r="D20" s="192"/>
      <c r="E20" s="192"/>
      <c r="F20" s="192"/>
      <c r="G20" s="193"/>
      <c r="H20" s="93"/>
      <c r="I20" s="94"/>
      <c r="J20" s="204"/>
      <c r="K20" s="206"/>
    </row>
    <row r="21" spans="1:11" ht="32">
      <c r="A21" s="105"/>
      <c r="B21" s="163"/>
      <c r="C21" s="85" t="s">
        <v>30</v>
      </c>
      <c r="D21" s="114" t="s">
        <v>18</v>
      </c>
      <c r="E21" s="115">
        <v>12</v>
      </c>
      <c r="F21" s="115">
        <v>25</v>
      </c>
      <c r="G21" s="115">
        <f>E21*F21</f>
        <v>300</v>
      </c>
      <c r="H21" s="115">
        <v>3.4</v>
      </c>
      <c r="I21" s="123">
        <f>G21*H21</f>
        <v>1020</v>
      </c>
      <c r="J21" s="205"/>
      <c r="K21" s="207"/>
    </row>
    <row r="22" spans="1:11" ht="16">
      <c r="A22" s="105"/>
      <c r="B22" s="163"/>
      <c r="C22" s="85" t="s">
        <v>46</v>
      </c>
      <c r="D22" s="114" t="s">
        <v>19</v>
      </c>
      <c r="E22" s="115">
        <v>10</v>
      </c>
      <c r="F22" s="115">
        <v>30</v>
      </c>
      <c r="G22" s="115">
        <f>E22*F22</f>
        <v>300</v>
      </c>
      <c r="H22" s="115">
        <v>3.4</v>
      </c>
      <c r="I22" s="123">
        <f t="shared" ref="I22:I32" si="2">G22*H22</f>
        <v>1020</v>
      </c>
      <c r="J22" s="205"/>
      <c r="K22" s="207"/>
    </row>
    <row r="23" spans="1:11" ht="16">
      <c r="A23" s="105"/>
      <c r="B23" s="163"/>
      <c r="C23" s="85" t="s">
        <v>47</v>
      </c>
      <c r="D23" s="114" t="s">
        <v>48</v>
      </c>
      <c r="E23" s="115">
        <v>8</v>
      </c>
      <c r="F23" s="115">
        <v>40</v>
      </c>
      <c r="G23" s="115">
        <f>E23*F23</f>
        <v>320</v>
      </c>
      <c r="H23" s="115">
        <v>3.4</v>
      </c>
      <c r="I23" s="123">
        <f t="shared" si="2"/>
        <v>1088</v>
      </c>
      <c r="J23" s="205"/>
      <c r="K23" s="207"/>
    </row>
    <row r="24" spans="1:11" ht="16">
      <c r="A24" s="105"/>
      <c r="B24" s="163"/>
      <c r="C24" s="85" t="s">
        <v>26</v>
      </c>
      <c r="D24" s="114" t="s">
        <v>25</v>
      </c>
      <c r="E24" s="115">
        <v>4</v>
      </c>
      <c r="F24" s="115">
        <v>50</v>
      </c>
      <c r="G24" s="115">
        <f>E24*F24</f>
        <v>200</v>
      </c>
      <c r="H24" s="115">
        <v>3.4</v>
      </c>
      <c r="I24" s="123">
        <f t="shared" si="2"/>
        <v>680</v>
      </c>
      <c r="J24" s="205"/>
      <c r="K24" s="207"/>
    </row>
    <row r="25" spans="1:11" ht="16">
      <c r="A25" s="105"/>
      <c r="B25" s="163"/>
      <c r="C25" s="85" t="s">
        <v>49</v>
      </c>
      <c r="D25" s="114" t="s">
        <v>21</v>
      </c>
      <c r="E25" s="115">
        <v>4</v>
      </c>
      <c r="F25" s="115">
        <v>50</v>
      </c>
      <c r="G25" s="115">
        <f>E25*F25</f>
        <v>200</v>
      </c>
      <c r="H25" s="115">
        <v>3.4</v>
      </c>
      <c r="I25" s="123">
        <f t="shared" si="2"/>
        <v>680</v>
      </c>
      <c r="J25" s="205"/>
      <c r="K25" s="207"/>
    </row>
    <row r="26" spans="1:11" ht="16">
      <c r="A26" s="105"/>
      <c r="B26" s="163"/>
      <c r="C26" s="85" t="s">
        <v>50</v>
      </c>
      <c r="D26" s="114" t="s">
        <v>20</v>
      </c>
      <c r="E26" s="115">
        <v>1</v>
      </c>
      <c r="F26" s="115">
        <v>50</v>
      </c>
      <c r="G26" s="115">
        <v>50</v>
      </c>
      <c r="H26" s="115">
        <v>3.4</v>
      </c>
      <c r="I26" s="123">
        <f t="shared" si="2"/>
        <v>170</v>
      </c>
      <c r="J26" s="205"/>
      <c r="K26" s="207"/>
    </row>
    <row r="27" spans="1:11" ht="16">
      <c r="A27" s="105"/>
      <c r="B27" s="163"/>
      <c r="C27" s="85" t="s">
        <v>51</v>
      </c>
      <c r="D27" s="114" t="s">
        <v>52</v>
      </c>
      <c r="E27" s="115">
        <v>1</v>
      </c>
      <c r="F27" s="115">
        <v>50</v>
      </c>
      <c r="G27" s="115">
        <v>50</v>
      </c>
      <c r="H27" s="115">
        <v>3.4</v>
      </c>
      <c r="I27" s="123">
        <f t="shared" si="2"/>
        <v>170</v>
      </c>
      <c r="J27" s="205"/>
      <c r="K27" s="207"/>
    </row>
    <row r="28" spans="1:11" ht="16">
      <c r="A28" s="105"/>
      <c r="B28" s="163"/>
      <c r="C28" s="85" t="s">
        <v>53</v>
      </c>
      <c r="D28" s="114" t="s">
        <v>54</v>
      </c>
      <c r="E28" s="115">
        <v>2</v>
      </c>
      <c r="F28" s="115">
        <v>80</v>
      </c>
      <c r="G28" s="115">
        <f>E28*F28</f>
        <v>160</v>
      </c>
      <c r="H28" s="115">
        <v>3.4</v>
      </c>
      <c r="I28" s="123">
        <f t="shared" si="2"/>
        <v>544</v>
      </c>
      <c r="J28" s="205"/>
      <c r="K28" s="207"/>
    </row>
    <row r="29" spans="1:11" ht="16">
      <c r="A29" s="105"/>
      <c r="B29" s="163"/>
      <c r="C29" s="85" t="s">
        <v>6</v>
      </c>
      <c r="D29" s="114" t="s">
        <v>55</v>
      </c>
      <c r="E29" s="115">
        <v>1</v>
      </c>
      <c r="F29" s="115">
        <v>60</v>
      </c>
      <c r="G29" s="115">
        <f>F29</f>
        <v>60</v>
      </c>
      <c r="H29" s="115">
        <v>3.4</v>
      </c>
      <c r="I29" s="123">
        <f t="shared" si="2"/>
        <v>204</v>
      </c>
      <c r="J29" s="205"/>
      <c r="K29" s="207"/>
    </row>
    <row r="30" spans="1:11" ht="16">
      <c r="A30" s="105"/>
      <c r="B30" s="163"/>
      <c r="C30" s="85" t="s">
        <v>56</v>
      </c>
      <c r="D30" s="114" t="s">
        <v>57</v>
      </c>
      <c r="E30" s="115">
        <v>1</v>
      </c>
      <c r="F30" s="115">
        <v>60</v>
      </c>
      <c r="G30" s="115">
        <f>F30</f>
        <v>60</v>
      </c>
      <c r="H30" s="115">
        <v>3.4</v>
      </c>
      <c r="I30" s="123">
        <f t="shared" si="2"/>
        <v>204</v>
      </c>
      <c r="J30" s="205"/>
      <c r="K30" s="207"/>
    </row>
    <row r="31" spans="1:11" ht="32">
      <c r="A31" s="105"/>
      <c r="B31" s="163"/>
      <c r="C31" s="85" t="s">
        <v>58</v>
      </c>
      <c r="D31" s="114" t="s">
        <v>59</v>
      </c>
      <c r="E31" s="115">
        <v>1</v>
      </c>
      <c r="F31" s="115">
        <v>100</v>
      </c>
      <c r="G31" s="115">
        <f>F31</f>
        <v>100</v>
      </c>
      <c r="H31" s="115">
        <v>3.4</v>
      </c>
      <c r="I31" s="123">
        <f t="shared" si="2"/>
        <v>340</v>
      </c>
      <c r="J31" s="205"/>
      <c r="K31" s="207"/>
    </row>
    <row r="32" spans="1:11" ht="16">
      <c r="A32" s="105"/>
      <c r="B32" s="163"/>
      <c r="C32" s="85" t="s">
        <v>60</v>
      </c>
      <c r="D32" s="114" t="s">
        <v>61</v>
      </c>
      <c r="E32" s="115">
        <v>8</v>
      </c>
      <c r="F32" s="115">
        <v>15</v>
      </c>
      <c r="G32" s="115">
        <f>F32*E32</f>
        <v>120</v>
      </c>
      <c r="H32" s="115">
        <v>3.4</v>
      </c>
      <c r="I32" s="123">
        <f t="shared" si="2"/>
        <v>408</v>
      </c>
      <c r="J32" s="205"/>
      <c r="K32" s="207"/>
    </row>
    <row r="33" spans="1:11">
      <c r="A33" s="105"/>
      <c r="B33" s="163"/>
      <c r="C33" s="199" t="s">
        <v>77</v>
      </c>
      <c r="D33" s="200"/>
      <c r="E33" s="118">
        <f>SUM(E21:E32)</f>
        <v>53</v>
      </c>
      <c r="F33" s="122"/>
      <c r="G33" s="119">
        <f>SUM(G21:G32)</f>
        <v>1920</v>
      </c>
      <c r="H33" s="119"/>
      <c r="I33" s="124">
        <f>SUM(I21:I32)</f>
        <v>6528</v>
      </c>
      <c r="J33" s="205"/>
      <c r="K33" s="207"/>
    </row>
    <row r="34" spans="1:11">
      <c r="A34" s="105"/>
      <c r="B34" s="163"/>
      <c r="C34" s="192"/>
      <c r="D34" s="192"/>
      <c r="E34" s="192"/>
      <c r="F34" s="192"/>
      <c r="G34" s="193"/>
      <c r="H34" s="85"/>
      <c r="I34" s="98"/>
      <c r="J34" s="205"/>
      <c r="K34" s="207"/>
    </row>
    <row r="35" spans="1:11" ht="16">
      <c r="A35" s="105"/>
      <c r="B35" s="163"/>
      <c r="C35" s="120" t="s">
        <v>62</v>
      </c>
      <c r="D35" s="121" t="s">
        <v>63</v>
      </c>
      <c r="E35" s="118">
        <v>2</v>
      </c>
      <c r="F35" s="122">
        <v>50</v>
      </c>
      <c r="G35" s="119">
        <v>100</v>
      </c>
      <c r="H35" s="122">
        <v>3.4</v>
      </c>
      <c r="I35" s="124">
        <f>G35*H35</f>
        <v>340</v>
      </c>
      <c r="J35" s="205"/>
      <c r="K35" s="207"/>
    </row>
    <row r="36" spans="1:11">
      <c r="A36" s="105"/>
      <c r="B36" s="163"/>
      <c r="C36" s="192"/>
      <c r="D36" s="192"/>
      <c r="E36" s="192"/>
      <c r="F36" s="192"/>
      <c r="G36" s="193"/>
      <c r="H36" s="85"/>
      <c r="I36" s="98"/>
      <c r="J36" s="205"/>
      <c r="K36" s="207"/>
    </row>
    <row r="37" spans="1:11" ht="16">
      <c r="A37" s="105"/>
      <c r="B37" s="163"/>
      <c r="C37" s="120">
        <v>5</v>
      </c>
      <c r="D37" s="121" t="s">
        <v>28</v>
      </c>
      <c r="E37" s="119">
        <v>1</v>
      </c>
      <c r="F37" s="122">
        <v>150</v>
      </c>
      <c r="G37" s="124">
        <v>150</v>
      </c>
      <c r="H37" s="125">
        <v>3.4</v>
      </c>
      <c r="I37" s="124"/>
      <c r="J37" s="205"/>
      <c r="K37" s="207"/>
    </row>
    <row r="38" spans="1:11">
      <c r="A38" s="105"/>
      <c r="B38" s="163"/>
      <c r="C38" s="192"/>
      <c r="D38" s="192"/>
      <c r="E38" s="192"/>
      <c r="F38" s="192"/>
      <c r="G38" s="193"/>
      <c r="H38" s="85"/>
      <c r="I38" s="98"/>
      <c r="J38" s="205"/>
      <c r="K38" s="207"/>
    </row>
    <row r="39" spans="1:11" ht="16">
      <c r="A39" s="105"/>
      <c r="B39" s="163"/>
      <c r="C39" s="120">
        <v>6</v>
      </c>
      <c r="D39" s="126" t="s">
        <v>29</v>
      </c>
      <c r="E39" s="119">
        <v>1</v>
      </c>
      <c r="F39" s="122">
        <v>150</v>
      </c>
      <c r="G39" s="119">
        <v>150</v>
      </c>
      <c r="H39" s="122">
        <v>3.4</v>
      </c>
      <c r="I39" s="124"/>
      <c r="J39" s="205"/>
      <c r="K39" s="207"/>
    </row>
    <row r="40" spans="1:11">
      <c r="A40" s="105"/>
      <c r="B40" s="163"/>
      <c r="C40" s="192"/>
      <c r="D40" s="192"/>
      <c r="E40" s="192"/>
      <c r="F40" s="192"/>
      <c r="G40" s="193"/>
      <c r="H40" s="85"/>
      <c r="I40" s="98"/>
      <c r="J40" s="205"/>
      <c r="K40" s="207"/>
    </row>
    <row r="41" spans="1:11">
      <c r="A41" s="105"/>
      <c r="B41" s="163"/>
      <c r="C41" s="178" t="s">
        <v>107</v>
      </c>
      <c r="D41" s="178"/>
      <c r="E41" s="178"/>
      <c r="F41" s="179"/>
      <c r="G41" s="127">
        <f>G3+G15+G17+G19+G33+G35+G37+G39</f>
        <v>3035</v>
      </c>
      <c r="H41" s="127"/>
      <c r="I41" s="127"/>
      <c r="J41" s="205"/>
      <c r="K41" s="207"/>
    </row>
    <row r="42" spans="1:11" ht="32">
      <c r="A42" s="105"/>
      <c r="B42" s="163"/>
      <c r="C42" s="120">
        <v>9</v>
      </c>
      <c r="D42" s="121" t="s">
        <v>22</v>
      </c>
      <c r="E42" s="128"/>
      <c r="F42" s="128"/>
      <c r="G42" s="124">
        <f>G41*17.5/100</f>
        <v>531.125</v>
      </c>
      <c r="H42" s="125">
        <v>3.4</v>
      </c>
      <c r="I42" s="124">
        <f>G42*H42</f>
        <v>1805.825</v>
      </c>
      <c r="J42" s="205"/>
      <c r="K42" s="207"/>
    </row>
    <row r="43" spans="1:11" ht="41.5" customHeight="1">
      <c r="A43" s="105"/>
      <c r="B43" s="163"/>
      <c r="C43" s="194"/>
      <c r="D43" s="194"/>
      <c r="E43" s="194"/>
      <c r="F43" s="194"/>
      <c r="G43" s="195"/>
      <c r="H43" s="129"/>
      <c r="I43" s="130"/>
      <c r="J43" s="205"/>
      <c r="K43" s="207"/>
    </row>
    <row r="44" spans="1:11">
      <c r="A44" s="105"/>
      <c r="B44" s="163"/>
      <c r="C44" s="182" t="s">
        <v>101</v>
      </c>
      <c r="D44" s="182"/>
      <c r="E44" s="182"/>
      <c r="F44" s="183"/>
      <c r="G44" s="127">
        <f>G41+G42</f>
        <v>3566.125</v>
      </c>
      <c r="H44" s="127"/>
      <c r="I44" s="127"/>
      <c r="J44" s="127">
        <f>1500</f>
        <v>1500</v>
      </c>
      <c r="K44" s="131">
        <f>G44*J44</f>
        <v>5349187.5</v>
      </c>
    </row>
    <row r="45" spans="1:11" ht="16">
      <c r="A45" s="105"/>
      <c r="B45" s="163"/>
      <c r="C45" s="120">
        <v>3</v>
      </c>
      <c r="D45" s="121" t="s">
        <v>27</v>
      </c>
      <c r="E45" s="118">
        <v>1</v>
      </c>
      <c r="F45" s="122">
        <v>250</v>
      </c>
      <c r="G45" s="124">
        <f>E45*F45</f>
        <v>250</v>
      </c>
      <c r="H45" s="125">
        <v>4</v>
      </c>
      <c r="I45" s="124">
        <f>G45*H45</f>
        <v>1000</v>
      </c>
      <c r="J45" s="127">
        <v>2000</v>
      </c>
      <c r="K45" s="131">
        <f>G45*J45</f>
        <v>500000</v>
      </c>
    </row>
    <row r="46" spans="1:11">
      <c r="A46" s="105"/>
      <c r="B46" s="163"/>
      <c r="C46" s="85"/>
      <c r="D46" s="114"/>
      <c r="E46" s="115"/>
      <c r="F46" s="115"/>
      <c r="G46" s="53"/>
      <c r="H46" s="53"/>
      <c r="I46" s="53"/>
      <c r="J46" s="127"/>
      <c r="K46" s="131"/>
    </row>
    <row r="47" spans="1:11" ht="16">
      <c r="A47" s="105"/>
      <c r="B47" s="163"/>
      <c r="C47" s="120">
        <v>7</v>
      </c>
      <c r="D47" s="121" t="s">
        <v>102</v>
      </c>
      <c r="E47" s="122"/>
      <c r="F47" s="122"/>
      <c r="G47" s="124"/>
      <c r="H47" s="125"/>
      <c r="I47" s="124"/>
      <c r="J47" s="127"/>
      <c r="K47" s="131"/>
    </row>
    <row r="48" spans="1:11">
      <c r="A48" s="105"/>
      <c r="B48" s="163"/>
      <c r="C48" s="132"/>
      <c r="D48" s="133"/>
      <c r="E48" s="133"/>
      <c r="F48" s="133"/>
      <c r="G48" s="133"/>
      <c r="H48" s="133"/>
      <c r="I48" s="133"/>
      <c r="J48" s="133"/>
      <c r="K48" s="134"/>
    </row>
    <row r="49" spans="1:11" ht="32">
      <c r="A49" s="105"/>
      <c r="B49" s="163"/>
      <c r="C49" s="120" t="s">
        <v>86</v>
      </c>
      <c r="D49" s="126" t="s">
        <v>88</v>
      </c>
      <c r="E49" s="122">
        <v>48</v>
      </c>
      <c r="F49" s="122"/>
      <c r="G49" s="119"/>
      <c r="H49" s="119"/>
      <c r="I49" s="119"/>
      <c r="J49" s="127">
        <v>14288</v>
      </c>
      <c r="K49" s="131">
        <f>E49*J49</f>
        <v>685824</v>
      </c>
    </row>
    <row r="50" spans="1:11">
      <c r="A50" s="105"/>
      <c r="B50" s="163"/>
      <c r="C50" s="132"/>
      <c r="D50" s="133"/>
      <c r="E50" s="133"/>
      <c r="F50" s="133"/>
      <c r="G50" s="133"/>
      <c r="H50" s="133"/>
      <c r="I50" s="133"/>
      <c r="J50" s="133"/>
      <c r="K50" s="134"/>
    </row>
    <row r="51" spans="1:11" ht="32">
      <c r="A51" s="105"/>
      <c r="B51" s="163"/>
      <c r="C51" s="120" t="s">
        <v>87</v>
      </c>
      <c r="D51" s="126" t="s">
        <v>89</v>
      </c>
      <c r="E51" s="122"/>
      <c r="F51" s="122"/>
      <c r="G51" s="119"/>
      <c r="H51" s="119"/>
      <c r="I51" s="119"/>
      <c r="J51" s="115"/>
      <c r="K51" s="131"/>
    </row>
    <row r="52" spans="1:11" ht="16" thickBot="1">
      <c r="A52" s="105"/>
      <c r="B52" s="164"/>
      <c r="C52" s="196"/>
      <c r="D52" s="197"/>
      <c r="E52" s="197"/>
      <c r="F52" s="197"/>
      <c r="G52" s="197"/>
      <c r="H52" s="197"/>
      <c r="I52" s="197"/>
      <c r="J52" s="197"/>
      <c r="K52" s="135">
        <f>K44+K45+K47+K49</f>
        <v>6535011.5</v>
      </c>
    </row>
    <row r="53" spans="1:11">
      <c r="A53" s="105"/>
      <c r="B53" s="105"/>
      <c r="C53" s="105"/>
      <c r="D53" s="105"/>
      <c r="E53" s="105"/>
      <c r="F53" s="105"/>
      <c r="G53" s="105"/>
      <c r="H53" s="105"/>
      <c r="I53" s="105"/>
      <c r="J53" s="105"/>
      <c r="K53" s="105"/>
    </row>
    <row r="54" spans="1:11">
      <c r="A54" s="105"/>
      <c r="B54" s="105"/>
      <c r="C54" s="105"/>
      <c r="D54" s="105"/>
      <c r="E54" s="105"/>
      <c r="F54" s="105"/>
      <c r="G54" s="105"/>
      <c r="H54" s="105"/>
      <c r="I54" s="105"/>
      <c r="J54" s="105"/>
      <c r="K54" s="105"/>
    </row>
    <row r="55" spans="1:11">
      <c r="A55" s="105"/>
      <c r="B55" s="105"/>
      <c r="C55" s="198" t="s">
        <v>104</v>
      </c>
      <c r="D55" s="198"/>
      <c r="E55" s="198"/>
      <c r="F55" s="198"/>
      <c r="G55" s="198"/>
      <c r="H55" s="198"/>
      <c r="I55" s="198"/>
      <c r="J55" s="198"/>
      <c r="K55" s="198"/>
    </row>
    <row r="56" spans="1:11">
      <c r="A56" s="105"/>
      <c r="B56" s="105"/>
      <c r="C56" s="105"/>
      <c r="D56" s="105"/>
      <c r="E56" s="105"/>
      <c r="F56" s="105"/>
      <c r="G56" s="105"/>
      <c r="H56" s="105"/>
      <c r="I56" s="105"/>
      <c r="J56" s="105"/>
      <c r="K56" s="105"/>
    </row>
    <row r="57" spans="1:11">
      <c r="A57" s="105"/>
      <c r="B57" s="105"/>
      <c r="C57" s="105"/>
      <c r="D57" s="105"/>
      <c r="E57" s="105"/>
      <c r="F57" s="105"/>
      <c r="G57" s="105"/>
      <c r="H57" s="105"/>
      <c r="I57" s="105"/>
      <c r="J57" s="105"/>
      <c r="K57" s="105"/>
    </row>
    <row r="58" spans="1:11">
      <c r="A58" s="105"/>
      <c r="B58" s="105"/>
      <c r="C58" s="105"/>
      <c r="D58" s="105"/>
      <c r="E58" s="105"/>
      <c r="F58" s="105"/>
      <c r="G58" s="105"/>
      <c r="H58" s="105"/>
      <c r="I58" s="105"/>
      <c r="J58" s="105"/>
      <c r="K58" s="105"/>
    </row>
    <row r="59" spans="1:11">
      <c r="A59" s="105"/>
      <c r="B59" s="105"/>
      <c r="C59" s="105"/>
      <c r="D59" s="105"/>
      <c r="E59" s="105"/>
      <c r="F59" s="105"/>
      <c r="G59" s="105"/>
      <c r="H59" s="105"/>
      <c r="I59" s="105"/>
      <c r="J59" s="105"/>
      <c r="K59" s="105"/>
    </row>
    <row r="60" spans="1:11">
      <c r="A60" s="105"/>
      <c r="B60" s="105"/>
      <c r="C60" s="105"/>
      <c r="D60" s="105"/>
      <c r="E60" s="105"/>
      <c r="F60" s="105"/>
      <c r="G60" s="105"/>
      <c r="H60" s="105"/>
      <c r="I60" s="105"/>
      <c r="J60" s="105"/>
      <c r="K60" s="105"/>
    </row>
    <row r="61" spans="1:11">
      <c r="A61" s="105"/>
      <c r="B61" s="105"/>
      <c r="C61" s="105"/>
      <c r="D61" s="105"/>
      <c r="E61" s="105"/>
      <c r="F61" s="105"/>
      <c r="G61" s="105"/>
      <c r="H61" s="105"/>
      <c r="I61" s="105"/>
      <c r="J61" s="105"/>
      <c r="K61" s="105"/>
    </row>
    <row r="62" spans="1:11">
      <c r="A62" s="105"/>
      <c r="B62" s="105"/>
      <c r="C62" s="105"/>
      <c r="D62" s="105"/>
      <c r="E62" s="105"/>
      <c r="F62" s="105"/>
      <c r="G62" s="105"/>
      <c r="H62" s="105"/>
      <c r="I62" s="105"/>
      <c r="J62" s="105"/>
      <c r="K62" s="105"/>
    </row>
    <row r="63" spans="1:11">
      <c r="A63" s="105"/>
      <c r="B63" s="105"/>
      <c r="C63" s="105"/>
      <c r="D63" s="105"/>
      <c r="E63" s="105"/>
      <c r="F63" s="105"/>
      <c r="G63" s="105"/>
      <c r="H63" s="105"/>
      <c r="I63" s="105"/>
      <c r="J63" s="105"/>
      <c r="K63" s="105"/>
    </row>
    <row r="64" spans="1:11">
      <c r="A64" s="105"/>
      <c r="B64" s="105"/>
      <c r="C64" s="105"/>
      <c r="D64" s="105"/>
      <c r="E64" s="105"/>
      <c r="F64" s="105"/>
      <c r="G64" s="105"/>
      <c r="H64" s="105"/>
      <c r="I64" s="105"/>
      <c r="J64" s="105"/>
      <c r="K64" s="105"/>
    </row>
    <row r="65" spans="1:11">
      <c r="A65" s="105"/>
      <c r="B65" s="105"/>
      <c r="C65" s="105"/>
      <c r="D65" s="105"/>
      <c r="E65" s="105"/>
      <c r="F65" s="105"/>
      <c r="G65" s="105"/>
      <c r="H65" s="105"/>
      <c r="I65" s="105"/>
      <c r="J65" s="105"/>
      <c r="K65" s="105"/>
    </row>
    <row r="66" spans="1:11">
      <c r="A66" s="105"/>
      <c r="B66" s="105"/>
      <c r="C66" s="105"/>
      <c r="D66" s="105"/>
      <c r="E66" s="105"/>
      <c r="F66" s="105"/>
      <c r="G66" s="105"/>
      <c r="H66" s="105"/>
      <c r="I66" s="105"/>
      <c r="J66" s="105"/>
      <c r="K66" s="105"/>
    </row>
    <row r="67" spans="1:11">
      <c r="A67" s="105"/>
      <c r="B67" s="105"/>
      <c r="C67" s="105"/>
      <c r="D67" s="105"/>
      <c r="E67" s="105"/>
      <c r="F67" s="105"/>
      <c r="G67" s="105"/>
      <c r="H67" s="105"/>
      <c r="I67" s="105"/>
      <c r="J67" s="105"/>
      <c r="K67" s="105"/>
    </row>
    <row r="68" spans="1:11">
      <c r="A68" s="105"/>
      <c r="B68" s="105"/>
      <c r="C68" s="105"/>
      <c r="D68" s="105"/>
      <c r="E68" s="105"/>
      <c r="F68" s="105"/>
      <c r="G68" s="105"/>
      <c r="H68" s="105"/>
      <c r="I68" s="105"/>
      <c r="J68" s="105"/>
      <c r="K68" s="105"/>
    </row>
    <row r="69" spans="1:11">
      <c r="A69" s="105"/>
      <c r="B69" s="105"/>
      <c r="C69" s="105"/>
      <c r="D69" s="105"/>
      <c r="E69" s="105"/>
      <c r="F69" s="105"/>
      <c r="G69" s="105"/>
      <c r="H69" s="105"/>
      <c r="I69" s="105"/>
      <c r="J69" s="105"/>
      <c r="K69" s="105"/>
    </row>
    <row r="70" spans="1:11">
      <c r="A70" s="105"/>
      <c r="B70" s="105"/>
      <c r="C70" s="105"/>
      <c r="D70" s="105"/>
      <c r="E70" s="105"/>
      <c r="F70" s="105"/>
      <c r="G70" s="105"/>
      <c r="H70" s="105"/>
      <c r="I70" s="105"/>
      <c r="J70" s="105"/>
      <c r="K70" s="105"/>
    </row>
    <row r="71" spans="1:11">
      <c r="A71" s="105"/>
      <c r="B71" s="105"/>
      <c r="C71" s="105"/>
      <c r="D71" s="105"/>
      <c r="E71" s="105"/>
      <c r="F71" s="105"/>
      <c r="G71" s="105"/>
      <c r="H71" s="105"/>
      <c r="I71" s="105"/>
      <c r="J71" s="105"/>
      <c r="K71" s="105"/>
    </row>
    <row r="72" spans="1:11">
      <c r="A72" s="105"/>
      <c r="B72" s="105"/>
      <c r="C72" s="105"/>
      <c r="D72" s="105"/>
      <c r="E72" s="105"/>
      <c r="F72" s="105"/>
      <c r="G72" s="105"/>
      <c r="H72" s="105"/>
      <c r="I72" s="105"/>
      <c r="J72" s="105"/>
      <c r="K72" s="105"/>
    </row>
    <row r="73" spans="1:11">
      <c r="A73" s="105"/>
      <c r="B73" s="105"/>
      <c r="C73" s="105"/>
      <c r="D73" s="105"/>
      <c r="E73" s="105"/>
      <c r="F73" s="105"/>
      <c r="G73" s="105"/>
      <c r="H73" s="105"/>
      <c r="I73" s="105"/>
      <c r="J73" s="105"/>
      <c r="K73" s="105"/>
    </row>
    <row r="74" spans="1:11">
      <c r="A74" s="105"/>
      <c r="B74" s="105"/>
      <c r="C74" s="105"/>
      <c r="D74" s="105"/>
      <c r="E74" s="105"/>
      <c r="F74" s="105"/>
      <c r="G74" s="105"/>
      <c r="H74" s="105"/>
      <c r="I74" s="105"/>
      <c r="J74" s="105"/>
      <c r="K74" s="105"/>
    </row>
    <row r="75" spans="1:11">
      <c r="A75" s="105"/>
      <c r="B75" s="105"/>
      <c r="C75" s="105"/>
      <c r="D75" s="105"/>
      <c r="E75" s="105"/>
      <c r="F75" s="105"/>
      <c r="G75" s="105"/>
      <c r="H75" s="105"/>
      <c r="I75" s="105"/>
      <c r="J75" s="105"/>
      <c r="K75" s="105"/>
    </row>
    <row r="76" spans="1:11">
      <c r="A76" s="105"/>
      <c r="B76" s="105"/>
      <c r="C76" s="105"/>
      <c r="D76" s="105"/>
      <c r="E76" s="105"/>
      <c r="F76" s="105"/>
      <c r="G76" s="105"/>
      <c r="H76" s="105"/>
      <c r="I76" s="105"/>
      <c r="J76" s="105"/>
      <c r="K76" s="105"/>
    </row>
    <row r="77" spans="1:11">
      <c r="A77" s="105"/>
      <c r="B77" s="105"/>
      <c r="C77" s="105"/>
      <c r="D77" s="105"/>
      <c r="E77" s="105"/>
      <c r="F77" s="105"/>
      <c r="G77" s="105"/>
      <c r="H77" s="105"/>
      <c r="I77" s="105"/>
      <c r="J77" s="105"/>
      <c r="K77" s="105"/>
    </row>
    <row r="78" spans="1:11">
      <c r="A78" s="105"/>
      <c r="B78" s="105"/>
      <c r="C78" s="105"/>
      <c r="D78" s="105"/>
      <c r="E78" s="105"/>
      <c r="F78" s="105"/>
      <c r="G78" s="105"/>
      <c r="H78" s="105"/>
      <c r="I78" s="105"/>
      <c r="J78" s="105"/>
      <c r="K78" s="105"/>
    </row>
  </sheetData>
  <mergeCells count="20">
    <mergeCell ref="B1:K1"/>
    <mergeCell ref="C2:D2"/>
    <mergeCell ref="B3:B52"/>
    <mergeCell ref="J3:J43"/>
    <mergeCell ref="K3:K43"/>
    <mergeCell ref="C4:G4"/>
    <mergeCell ref="C15:D15"/>
    <mergeCell ref="C16:G16"/>
    <mergeCell ref="C18:G18"/>
    <mergeCell ref="C20:G20"/>
    <mergeCell ref="C43:G43"/>
    <mergeCell ref="C44:F44"/>
    <mergeCell ref="C52:J52"/>
    <mergeCell ref="C55:K55"/>
    <mergeCell ref="C33:D33"/>
    <mergeCell ref="C34:G34"/>
    <mergeCell ref="C36:G36"/>
    <mergeCell ref="C38:G38"/>
    <mergeCell ref="C40:G40"/>
    <mergeCell ref="C41:F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8EA6A-1DB7-4435-B1B9-6114EFE21D7A}">
  <dimension ref="A1:M62"/>
  <sheetViews>
    <sheetView tabSelected="1" zoomScale="160" zoomScaleNormal="160" workbookViewId="0">
      <selection activeCell="K3" sqref="K3"/>
    </sheetView>
  </sheetViews>
  <sheetFormatPr baseColWidth="10" defaultColWidth="8.83203125" defaultRowHeight="15"/>
  <cols>
    <col min="3" max="3" width="18.6640625" customWidth="1"/>
    <col min="9" max="9" width="12.1640625" customWidth="1"/>
    <col min="10" max="10" width="13.6640625" customWidth="1"/>
    <col min="12" max="12" width="10.33203125" bestFit="1" customWidth="1"/>
    <col min="13" max="13" width="19.5" customWidth="1"/>
  </cols>
  <sheetData>
    <row r="1" spans="1:11" ht="23" customHeight="1" thickBot="1">
      <c r="A1" s="158" t="s">
        <v>109</v>
      </c>
      <c r="B1" s="159"/>
      <c r="C1" s="159"/>
      <c r="D1" s="159"/>
      <c r="E1" s="159"/>
      <c r="F1" s="159"/>
      <c r="G1" s="159"/>
      <c r="H1" s="159"/>
      <c r="I1" s="159"/>
      <c r="J1" s="160"/>
    </row>
    <row r="2" spans="1:11" ht="40" thickBot="1">
      <c r="A2" s="34"/>
      <c r="B2" s="161" t="s">
        <v>65</v>
      </c>
      <c r="C2" s="162"/>
      <c r="D2" s="25" t="s">
        <v>15</v>
      </c>
      <c r="E2" s="26" t="s">
        <v>16</v>
      </c>
      <c r="F2" s="26" t="s">
        <v>17</v>
      </c>
      <c r="G2" s="26" t="s">
        <v>73</v>
      </c>
      <c r="H2" s="26" t="s">
        <v>74</v>
      </c>
      <c r="I2" s="26" t="s">
        <v>31</v>
      </c>
      <c r="J2" s="26" t="s">
        <v>72</v>
      </c>
    </row>
    <row r="3" spans="1:11" ht="26">
      <c r="A3" s="173"/>
      <c r="B3" s="136" t="s">
        <v>7</v>
      </c>
      <c r="C3" s="137" t="s">
        <v>32</v>
      </c>
      <c r="D3" s="138">
        <v>1</v>
      </c>
      <c r="E3" s="139">
        <v>50</v>
      </c>
      <c r="F3" s="138">
        <f>D3*E3</f>
        <v>50</v>
      </c>
      <c r="G3" s="138">
        <v>3.4</v>
      </c>
      <c r="H3" s="140">
        <f>F3*G3</f>
        <v>170</v>
      </c>
      <c r="I3" s="184"/>
      <c r="J3" s="186"/>
      <c r="K3" s="105" t="s">
        <v>115</v>
      </c>
    </row>
    <row r="4" spans="1:11">
      <c r="A4" s="163"/>
      <c r="B4" s="167"/>
      <c r="C4" s="167"/>
      <c r="D4" s="167"/>
      <c r="E4" s="167"/>
      <c r="F4" s="168"/>
      <c r="G4" s="54"/>
      <c r="H4" s="60"/>
      <c r="I4" s="184"/>
      <c r="J4" s="186"/>
    </row>
    <row r="5" spans="1:11">
      <c r="A5" s="163"/>
      <c r="B5" s="85" t="s">
        <v>8</v>
      </c>
      <c r="C5" s="38" t="s">
        <v>42</v>
      </c>
      <c r="D5" s="39">
        <v>1</v>
      </c>
      <c r="E5" s="39">
        <v>25</v>
      </c>
      <c r="F5" s="39">
        <f>D5*E5</f>
        <v>25</v>
      </c>
      <c r="G5" s="50">
        <v>3.4</v>
      </c>
      <c r="H5" s="61">
        <f>F5*G5</f>
        <v>85</v>
      </c>
      <c r="I5" s="184"/>
      <c r="J5" s="186"/>
    </row>
    <row r="6" spans="1:11">
      <c r="A6" s="163"/>
      <c r="B6" s="85" t="s">
        <v>9</v>
      </c>
      <c r="C6" s="38" t="s">
        <v>33</v>
      </c>
      <c r="D6" s="39">
        <v>1</v>
      </c>
      <c r="E6" s="39">
        <v>35</v>
      </c>
      <c r="F6" s="39">
        <f t="shared" ref="F6:F12" si="0">D6*E6</f>
        <v>35</v>
      </c>
      <c r="G6" s="50">
        <v>3.4</v>
      </c>
      <c r="H6" s="61">
        <f t="shared" ref="H6:H12" si="1">F6*G6</f>
        <v>119</v>
      </c>
      <c r="I6" s="184"/>
      <c r="J6" s="186"/>
    </row>
    <row r="7" spans="1:11" ht="65">
      <c r="A7" s="163"/>
      <c r="B7" s="85" t="s">
        <v>10</v>
      </c>
      <c r="C7" s="38" t="s">
        <v>34</v>
      </c>
      <c r="D7" s="39">
        <v>1</v>
      </c>
      <c r="E7" s="39">
        <v>25</v>
      </c>
      <c r="F7" s="39">
        <f t="shared" si="0"/>
        <v>25</v>
      </c>
      <c r="G7" s="50">
        <v>3.4</v>
      </c>
      <c r="H7" s="61">
        <f t="shared" si="1"/>
        <v>85</v>
      </c>
      <c r="I7" s="184"/>
      <c r="J7" s="186"/>
    </row>
    <row r="8" spans="1:11" ht="26">
      <c r="A8" s="163"/>
      <c r="B8" s="85" t="s">
        <v>11</v>
      </c>
      <c r="C8" s="38" t="s">
        <v>35</v>
      </c>
      <c r="D8" s="39">
        <v>1</v>
      </c>
      <c r="E8" s="39">
        <v>25</v>
      </c>
      <c r="F8" s="39">
        <f t="shared" si="0"/>
        <v>25</v>
      </c>
      <c r="G8" s="50">
        <v>3.4</v>
      </c>
      <c r="H8" s="61">
        <f t="shared" si="1"/>
        <v>85</v>
      </c>
      <c r="I8" s="184"/>
      <c r="J8" s="186"/>
    </row>
    <row r="9" spans="1:11" ht="26">
      <c r="A9" s="163"/>
      <c r="B9" s="85" t="s">
        <v>12</v>
      </c>
      <c r="C9" s="38" t="s">
        <v>36</v>
      </c>
      <c r="D9" s="39"/>
      <c r="E9" s="39"/>
      <c r="F9" s="39"/>
      <c r="G9" s="50"/>
      <c r="H9" s="61"/>
      <c r="I9" s="184"/>
      <c r="J9" s="186"/>
    </row>
    <row r="10" spans="1:11">
      <c r="A10" s="163"/>
      <c r="B10" s="85" t="s">
        <v>13</v>
      </c>
      <c r="C10" s="38" t="s">
        <v>37</v>
      </c>
      <c r="D10" s="39"/>
      <c r="E10" s="39"/>
      <c r="F10" s="39">
        <f t="shared" si="0"/>
        <v>0</v>
      </c>
      <c r="G10" s="50">
        <v>3.4</v>
      </c>
      <c r="H10" s="61">
        <f t="shared" si="1"/>
        <v>0</v>
      </c>
      <c r="I10" s="184"/>
      <c r="J10" s="186"/>
    </row>
    <row r="11" spans="1:11" ht="26">
      <c r="A11" s="163"/>
      <c r="B11" s="85" t="s">
        <v>24</v>
      </c>
      <c r="C11" s="38" t="s">
        <v>38</v>
      </c>
      <c r="D11" s="39">
        <v>1</v>
      </c>
      <c r="E11" s="39">
        <v>30</v>
      </c>
      <c r="F11" s="39">
        <f t="shared" si="0"/>
        <v>30</v>
      </c>
      <c r="G11" s="50">
        <v>3.4</v>
      </c>
      <c r="H11" s="61">
        <f t="shared" si="1"/>
        <v>102</v>
      </c>
      <c r="I11" s="184"/>
      <c r="J11" s="186"/>
    </row>
    <row r="12" spans="1:11" ht="26">
      <c r="A12" s="163"/>
      <c r="B12" s="85" t="s">
        <v>5</v>
      </c>
      <c r="C12" s="38" t="s">
        <v>39</v>
      </c>
      <c r="D12" s="39"/>
      <c r="E12" s="39"/>
      <c r="F12" s="39">
        <f t="shared" si="0"/>
        <v>0</v>
      </c>
      <c r="G12" s="50">
        <v>3.4</v>
      </c>
      <c r="H12" s="61">
        <f t="shared" si="1"/>
        <v>0</v>
      </c>
      <c r="I12" s="184"/>
      <c r="J12" s="186"/>
    </row>
    <row r="13" spans="1:11">
      <c r="A13" s="163"/>
      <c r="B13" s="85" t="s">
        <v>43</v>
      </c>
      <c r="C13" s="38" t="s">
        <v>40</v>
      </c>
      <c r="D13" s="39"/>
      <c r="E13" s="39"/>
      <c r="F13" s="39"/>
      <c r="G13" s="50"/>
      <c r="H13" s="61"/>
      <c r="I13" s="184"/>
      <c r="J13" s="186"/>
    </row>
    <row r="14" spans="1:11" ht="26">
      <c r="A14" s="163"/>
      <c r="B14" s="85" t="s">
        <v>44</v>
      </c>
      <c r="C14" s="38" t="s">
        <v>41</v>
      </c>
      <c r="D14" s="39"/>
      <c r="E14" s="39"/>
      <c r="F14" s="39"/>
      <c r="G14" s="50"/>
      <c r="H14" s="61"/>
      <c r="I14" s="184"/>
      <c r="J14" s="186"/>
    </row>
    <row r="15" spans="1:11">
      <c r="A15" s="163"/>
      <c r="B15" s="211" t="s">
        <v>76</v>
      </c>
      <c r="C15" s="212"/>
      <c r="D15" s="142">
        <f>SUM(D5:D14)</f>
        <v>5</v>
      </c>
      <c r="E15" s="141"/>
      <c r="F15" s="143">
        <f>SUM(F5:F14)</f>
        <v>140</v>
      </c>
      <c r="G15" s="138"/>
      <c r="H15" s="140">
        <f>SUM(H5:H14)</f>
        <v>476</v>
      </c>
      <c r="I15" s="184"/>
      <c r="J15" s="186"/>
    </row>
    <row r="16" spans="1:11">
      <c r="A16" s="163"/>
      <c r="B16" s="171"/>
      <c r="C16" s="171"/>
      <c r="D16" s="171"/>
      <c r="E16" s="171"/>
      <c r="F16" s="172"/>
      <c r="G16" s="55"/>
      <c r="H16" s="62"/>
      <c r="I16" s="184"/>
      <c r="J16" s="186"/>
    </row>
    <row r="17" spans="1:11">
      <c r="A17" s="163"/>
      <c r="B17" s="144">
        <v>2</v>
      </c>
      <c r="C17" s="145" t="s">
        <v>45</v>
      </c>
      <c r="D17" s="143">
        <v>1</v>
      </c>
      <c r="E17" s="146">
        <v>100</v>
      </c>
      <c r="F17" s="143">
        <f t="shared" ref="F17" si="2">D17*E17</f>
        <v>100</v>
      </c>
      <c r="G17" s="139">
        <v>7.8</v>
      </c>
      <c r="H17" s="140">
        <f>F17*G17</f>
        <v>780</v>
      </c>
      <c r="I17" s="184"/>
      <c r="J17" s="186"/>
      <c r="K17" s="105" t="s">
        <v>114</v>
      </c>
    </row>
    <row r="18" spans="1:11">
      <c r="A18" s="163"/>
      <c r="B18" s="192"/>
      <c r="C18" s="192"/>
      <c r="D18" s="192"/>
      <c r="E18" s="192"/>
      <c r="F18" s="193"/>
      <c r="G18" s="93"/>
      <c r="H18" s="94"/>
      <c r="I18" s="184"/>
      <c r="J18" s="186"/>
    </row>
    <row r="19" spans="1:11">
      <c r="A19" s="163"/>
      <c r="B19" s="144" t="s">
        <v>5</v>
      </c>
      <c r="C19" s="145" t="s">
        <v>64</v>
      </c>
      <c r="D19" s="143"/>
      <c r="E19" s="146"/>
      <c r="F19" s="143"/>
      <c r="G19" s="147"/>
      <c r="H19" s="140"/>
      <c r="I19" s="184"/>
      <c r="J19" s="186"/>
      <c r="K19" s="105" t="s">
        <v>113</v>
      </c>
    </row>
    <row r="20" spans="1:11">
      <c r="A20" s="163"/>
      <c r="B20" s="192"/>
      <c r="C20" s="192"/>
      <c r="D20" s="192"/>
      <c r="E20" s="192"/>
      <c r="F20" s="193"/>
      <c r="G20" s="93"/>
      <c r="H20" s="94"/>
      <c r="I20" s="184"/>
      <c r="J20" s="186"/>
    </row>
    <row r="21" spans="1:11" ht="39">
      <c r="A21" s="163"/>
      <c r="B21" s="85" t="s">
        <v>30</v>
      </c>
      <c r="C21" s="38" t="s">
        <v>18</v>
      </c>
      <c r="D21" s="39">
        <v>3</v>
      </c>
      <c r="E21" s="39">
        <v>25</v>
      </c>
      <c r="F21" s="39">
        <v>75</v>
      </c>
      <c r="G21" s="39">
        <v>3.4</v>
      </c>
      <c r="H21" s="63">
        <v>255</v>
      </c>
      <c r="I21" s="185"/>
      <c r="J21" s="187"/>
    </row>
    <row r="22" spans="1:11" ht="26">
      <c r="A22" s="163"/>
      <c r="B22" s="85" t="s">
        <v>46</v>
      </c>
      <c r="C22" s="38" t="s">
        <v>19</v>
      </c>
      <c r="D22" s="39">
        <v>3</v>
      </c>
      <c r="E22" s="39">
        <v>30</v>
      </c>
      <c r="F22" s="39">
        <v>90</v>
      </c>
      <c r="G22" s="39">
        <v>3.4</v>
      </c>
      <c r="H22" s="63">
        <v>306</v>
      </c>
      <c r="I22" s="185"/>
      <c r="J22" s="187"/>
    </row>
    <row r="23" spans="1:11" ht="26">
      <c r="A23" s="163"/>
      <c r="B23" s="85" t="s">
        <v>47</v>
      </c>
      <c r="C23" s="38" t="s">
        <v>48</v>
      </c>
      <c r="D23" s="39">
        <v>1</v>
      </c>
      <c r="E23" s="39">
        <v>40</v>
      </c>
      <c r="F23" s="39">
        <f>D23*E23</f>
        <v>40</v>
      </c>
      <c r="G23" s="39">
        <v>3.4</v>
      </c>
      <c r="H23" s="63">
        <f>F23*G23</f>
        <v>136</v>
      </c>
      <c r="I23" s="185"/>
      <c r="J23" s="187"/>
    </row>
    <row r="24" spans="1:11">
      <c r="A24" s="163"/>
      <c r="B24" s="85" t="s">
        <v>26</v>
      </c>
      <c r="C24" s="38" t="s">
        <v>25</v>
      </c>
      <c r="D24" s="39">
        <v>2</v>
      </c>
      <c r="E24" s="39">
        <v>50</v>
      </c>
      <c r="F24" s="39">
        <f>D24*E24</f>
        <v>100</v>
      </c>
      <c r="G24" s="39">
        <v>3.4</v>
      </c>
      <c r="H24" s="63">
        <f t="shared" ref="H24:H25" si="3">F24*G24</f>
        <v>340</v>
      </c>
      <c r="I24" s="185"/>
      <c r="J24" s="187"/>
    </row>
    <row r="25" spans="1:11" ht="26">
      <c r="A25" s="163"/>
      <c r="B25" s="85" t="s">
        <v>49</v>
      </c>
      <c r="C25" s="38" t="s">
        <v>21</v>
      </c>
      <c r="D25" s="39">
        <v>2</v>
      </c>
      <c r="E25" s="39">
        <v>50</v>
      </c>
      <c r="F25" s="39">
        <v>100</v>
      </c>
      <c r="G25" s="39">
        <v>3.4</v>
      </c>
      <c r="H25" s="63">
        <f t="shared" si="3"/>
        <v>340</v>
      </c>
      <c r="I25" s="185"/>
      <c r="J25" s="187"/>
    </row>
    <row r="26" spans="1:11" ht="26">
      <c r="A26" s="163"/>
      <c r="B26" s="85" t="s">
        <v>50</v>
      </c>
      <c r="C26" s="38" t="s">
        <v>20</v>
      </c>
      <c r="D26" s="39">
        <v>1</v>
      </c>
      <c r="E26" s="39">
        <v>50</v>
      </c>
      <c r="F26" s="39">
        <v>50</v>
      </c>
      <c r="G26" s="39">
        <v>3.4</v>
      </c>
      <c r="H26" s="63">
        <v>170</v>
      </c>
      <c r="I26" s="185"/>
      <c r="J26" s="187"/>
    </row>
    <row r="27" spans="1:11" ht="26">
      <c r="A27" s="163"/>
      <c r="B27" s="85" t="s">
        <v>51</v>
      </c>
      <c r="C27" s="38" t="s">
        <v>52</v>
      </c>
      <c r="D27" s="39">
        <v>1</v>
      </c>
      <c r="E27" s="39">
        <v>50</v>
      </c>
      <c r="F27" s="39">
        <v>50</v>
      </c>
      <c r="G27" s="39">
        <v>3.4</v>
      </c>
      <c r="H27" s="63">
        <v>170</v>
      </c>
      <c r="I27" s="185"/>
      <c r="J27" s="187"/>
    </row>
    <row r="28" spans="1:11" ht="26">
      <c r="A28" s="163"/>
      <c r="B28" s="85" t="s">
        <v>53</v>
      </c>
      <c r="C28" s="38" t="s">
        <v>54</v>
      </c>
      <c r="D28" s="39">
        <v>1</v>
      </c>
      <c r="E28" s="39">
        <v>80</v>
      </c>
      <c r="F28" s="39">
        <v>80</v>
      </c>
      <c r="G28" s="39">
        <v>3.4</v>
      </c>
      <c r="H28" s="63">
        <v>272</v>
      </c>
      <c r="I28" s="185"/>
      <c r="J28" s="187"/>
    </row>
    <row r="29" spans="1:11" ht="26">
      <c r="A29" s="163"/>
      <c r="B29" s="85" t="s">
        <v>6</v>
      </c>
      <c r="C29" s="38" t="s">
        <v>55</v>
      </c>
      <c r="D29" s="39">
        <v>1</v>
      </c>
      <c r="E29" s="39">
        <v>60</v>
      </c>
      <c r="F29" s="39">
        <f>E29</f>
        <v>60</v>
      </c>
      <c r="G29" s="39">
        <v>3.4</v>
      </c>
      <c r="H29" s="63">
        <f>F29*G29</f>
        <v>204</v>
      </c>
      <c r="I29" s="185"/>
      <c r="J29" s="187"/>
    </row>
    <row r="30" spans="1:11" ht="26">
      <c r="A30" s="163"/>
      <c r="B30" s="85" t="s">
        <v>56</v>
      </c>
      <c r="C30" s="38" t="s">
        <v>57</v>
      </c>
      <c r="D30" s="39"/>
      <c r="E30" s="39"/>
      <c r="F30" s="39"/>
      <c r="G30" s="39"/>
      <c r="H30" s="63"/>
      <c r="I30" s="185"/>
      <c r="J30" s="187"/>
    </row>
    <row r="31" spans="1:11" ht="26">
      <c r="A31" s="163"/>
      <c r="B31" s="85" t="s">
        <v>58</v>
      </c>
      <c r="C31" s="38" t="s">
        <v>59</v>
      </c>
      <c r="D31" s="39"/>
      <c r="E31" s="39"/>
      <c r="F31" s="39"/>
      <c r="G31" s="39"/>
      <c r="H31" s="63"/>
      <c r="I31" s="185"/>
      <c r="J31" s="187"/>
    </row>
    <row r="32" spans="1:11">
      <c r="A32" s="163"/>
      <c r="B32" s="85" t="s">
        <v>60</v>
      </c>
      <c r="C32" s="38" t="s">
        <v>61</v>
      </c>
      <c r="D32" s="39">
        <v>1</v>
      </c>
      <c r="E32" s="39">
        <v>15</v>
      </c>
      <c r="F32" s="39">
        <f>E32</f>
        <v>15</v>
      </c>
      <c r="G32" s="39">
        <v>3.4</v>
      </c>
      <c r="H32" s="63">
        <f>F32*G32</f>
        <v>51</v>
      </c>
      <c r="I32" s="185"/>
      <c r="J32" s="187"/>
    </row>
    <row r="33" spans="1:11">
      <c r="A33" s="163"/>
      <c r="B33" s="211" t="s">
        <v>77</v>
      </c>
      <c r="C33" s="212"/>
      <c r="D33" s="142">
        <f>SUM(D21:D32)</f>
        <v>16</v>
      </c>
      <c r="E33" s="146"/>
      <c r="F33" s="143">
        <f>SUM(F21:F32)</f>
        <v>660</v>
      </c>
      <c r="G33" s="143"/>
      <c r="H33" s="148">
        <f>SUM(H21:H32)</f>
        <v>2244</v>
      </c>
      <c r="I33" s="185"/>
      <c r="J33" s="187"/>
    </row>
    <row r="34" spans="1:11">
      <c r="A34" s="163"/>
      <c r="B34" s="192"/>
      <c r="C34" s="192"/>
      <c r="D34" s="192"/>
      <c r="E34" s="192"/>
      <c r="F34" s="193"/>
      <c r="G34" s="85"/>
      <c r="H34" s="98"/>
      <c r="I34" s="185"/>
      <c r="J34" s="187"/>
    </row>
    <row r="35" spans="1:11" ht="26">
      <c r="A35" s="163"/>
      <c r="B35" s="144" t="s">
        <v>62</v>
      </c>
      <c r="C35" s="145" t="s">
        <v>63</v>
      </c>
      <c r="D35" s="142">
        <v>1</v>
      </c>
      <c r="E35" s="146"/>
      <c r="F35" s="143">
        <v>50</v>
      </c>
      <c r="G35" s="149">
        <v>3.4</v>
      </c>
      <c r="H35" s="148">
        <f>F35*G35</f>
        <v>170</v>
      </c>
      <c r="I35" s="185"/>
      <c r="J35" s="187"/>
      <c r="K35" s="105" t="s">
        <v>112</v>
      </c>
    </row>
    <row r="36" spans="1:11">
      <c r="A36" s="163"/>
      <c r="B36" s="192"/>
      <c r="C36" s="192"/>
      <c r="D36" s="192"/>
      <c r="E36" s="192"/>
      <c r="F36" s="193"/>
      <c r="G36" s="85"/>
      <c r="H36" s="98"/>
      <c r="I36" s="185"/>
      <c r="J36" s="187"/>
    </row>
    <row r="37" spans="1:11">
      <c r="A37" s="163"/>
      <c r="B37" s="150">
        <v>5</v>
      </c>
      <c r="C37" s="145" t="s">
        <v>28</v>
      </c>
      <c r="D37" s="143"/>
      <c r="E37" s="146"/>
      <c r="F37" s="148"/>
      <c r="G37" s="151"/>
      <c r="H37" s="148"/>
      <c r="I37" s="185"/>
      <c r="J37" s="187"/>
    </row>
    <row r="38" spans="1:11">
      <c r="A38" s="163"/>
      <c r="B38" s="167"/>
      <c r="C38" s="167"/>
      <c r="D38" s="167"/>
      <c r="E38" s="167"/>
      <c r="F38" s="168"/>
      <c r="G38" s="51"/>
      <c r="H38" s="64"/>
      <c r="I38" s="185"/>
      <c r="J38" s="187"/>
    </row>
    <row r="39" spans="1:11">
      <c r="A39" s="163"/>
      <c r="B39" s="150">
        <v>6</v>
      </c>
      <c r="C39" s="152" t="s">
        <v>29</v>
      </c>
      <c r="D39" s="143"/>
      <c r="E39" s="146"/>
      <c r="F39" s="143">
        <f t="shared" ref="F39" si="4">D39*E39</f>
        <v>0</v>
      </c>
      <c r="G39" s="149"/>
      <c r="H39" s="148">
        <f>F39*G39</f>
        <v>0</v>
      </c>
      <c r="I39" s="185"/>
      <c r="J39" s="187"/>
      <c r="K39" s="105" t="s">
        <v>111</v>
      </c>
    </row>
    <row r="40" spans="1:11">
      <c r="A40" s="163"/>
      <c r="B40" s="192"/>
      <c r="C40" s="192"/>
      <c r="D40" s="192"/>
      <c r="E40" s="192"/>
      <c r="F40" s="193"/>
      <c r="G40" s="85"/>
      <c r="H40" s="98"/>
      <c r="I40" s="185"/>
      <c r="J40" s="187"/>
    </row>
    <row r="41" spans="1:11" ht="33.75" customHeight="1">
      <c r="A41" s="163"/>
      <c r="B41" s="213" t="s">
        <v>108</v>
      </c>
      <c r="C41" s="213"/>
      <c r="D41" s="213"/>
      <c r="E41" s="214"/>
      <c r="F41" s="30">
        <f>F3+F15+F17+F19+F33+F35+F37+F39</f>
        <v>1000</v>
      </c>
      <c r="G41" s="30"/>
      <c r="H41" s="30"/>
      <c r="I41" s="185"/>
      <c r="J41" s="187"/>
    </row>
    <row r="42" spans="1:11" ht="39">
      <c r="A42" s="163"/>
      <c r="B42" s="150">
        <v>9</v>
      </c>
      <c r="C42" s="145" t="s">
        <v>22</v>
      </c>
      <c r="D42" s="153"/>
      <c r="E42" s="153"/>
      <c r="F42" s="148">
        <f>F41*17.5/100</f>
        <v>175</v>
      </c>
      <c r="G42" s="151">
        <v>3.4</v>
      </c>
      <c r="H42" s="148">
        <f>F42*G42</f>
        <v>595</v>
      </c>
      <c r="I42" s="185"/>
      <c r="J42" s="187"/>
    </row>
    <row r="43" spans="1:11">
      <c r="A43" s="163"/>
      <c r="B43" s="180"/>
      <c r="C43" s="180"/>
      <c r="D43" s="180"/>
      <c r="E43" s="180"/>
      <c r="F43" s="181"/>
      <c r="G43" s="52"/>
      <c r="H43" s="65"/>
      <c r="I43" s="185"/>
      <c r="J43" s="187"/>
    </row>
    <row r="44" spans="1:11" ht="37.5" customHeight="1">
      <c r="A44" s="163"/>
      <c r="B44" s="209" t="s">
        <v>101</v>
      </c>
      <c r="C44" s="209"/>
      <c r="D44" s="209"/>
      <c r="E44" s="210"/>
      <c r="F44" s="30">
        <f>F41+F42</f>
        <v>1175</v>
      </c>
      <c r="G44" s="30"/>
      <c r="H44" s="30"/>
      <c r="I44" s="30">
        <f>1500</f>
        <v>1500</v>
      </c>
      <c r="J44" s="29">
        <f>F44*I44</f>
        <v>1762500</v>
      </c>
    </row>
    <row r="45" spans="1:11" ht="16">
      <c r="A45" s="163"/>
      <c r="B45" s="150">
        <v>3</v>
      </c>
      <c r="C45" s="145" t="s">
        <v>27</v>
      </c>
      <c r="D45" s="146">
        <v>1</v>
      </c>
      <c r="E45" s="146">
        <v>250</v>
      </c>
      <c r="F45" s="148">
        <f>D45*E45</f>
        <v>250</v>
      </c>
      <c r="G45" s="151">
        <v>4</v>
      </c>
      <c r="H45" s="148">
        <f>F45*G45</f>
        <v>1000</v>
      </c>
      <c r="I45" s="30">
        <v>2000</v>
      </c>
      <c r="J45" s="29">
        <f>F45*I45</f>
        <v>500000</v>
      </c>
      <c r="K45" s="105" t="s">
        <v>110</v>
      </c>
    </row>
    <row r="46" spans="1:11" ht="16">
      <c r="A46" s="163"/>
      <c r="B46" s="51"/>
      <c r="C46" s="38"/>
      <c r="D46" s="39"/>
      <c r="E46" s="39"/>
      <c r="F46" s="53"/>
      <c r="G46" s="53"/>
      <c r="H46" s="53"/>
      <c r="I46" s="30"/>
      <c r="J46" s="29"/>
    </row>
    <row r="47" spans="1:11" ht="16">
      <c r="A47" s="163"/>
      <c r="B47" s="150">
        <v>7</v>
      </c>
      <c r="C47" s="145" t="s">
        <v>102</v>
      </c>
      <c r="D47" s="146">
        <v>1</v>
      </c>
      <c r="E47" s="146">
        <v>500</v>
      </c>
      <c r="F47" s="148">
        <f>D47*E47</f>
        <v>500</v>
      </c>
      <c r="G47" s="151">
        <v>12</v>
      </c>
      <c r="H47" s="148">
        <f>F47*G47</f>
        <v>6000</v>
      </c>
      <c r="I47" s="30"/>
      <c r="J47" s="29">
        <v>3900000</v>
      </c>
    </row>
    <row r="48" spans="1:11">
      <c r="A48" s="163"/>
      <c r="B48" s="68"/>
      <c r="C48" s="32"/>
      <c r="D48" s="32"/>
      <c r="E48" s="32"/>
      <c r="F48" s="32"/>
      <c r="G48" s="32"/>
      <c r="H48" s="32"/>
      <c r="I48" s="32"/>
      <c r="J48" s="33"/>
    </row>
    <row r="49" spans="1:13" ht="39">
      <c r="A49" s="163"/>
      <c r="B49" s="144" t="s">
        <v>86</v>
      </c>
      <c r="C49" s="152" t="s">
        <v>88</v>
      </c>
      <c r="D49" s="146">
        <v>18</v>
      </c>
      <c r="E49" s="146"/>
      <c r="F49" s="143"/>
      <c r="G49" s="143"/>
      <c r="H49" s="143"/>
      <c r="I49" s="30">
        <v>14288</v>
      </c>
      <c r="J49" s="29">
        <f>D49*I49</f>
        <v>257184</v>
      </c>
    </row>
    <row r="50" spans="1:13">
      <c r="A50" s="163"/>
      <c r="B50" s="68"/>
      <c r="C50" s="32"/>
      <c r="D50" s="32"/>
      <c r="E50" s="32"/>
      <c r="F50" s="32"/>
      <c r="G50" s="32"/>
      <c r="H50" s="32"/>
      <c r="I50" s="32"/>
      <c r="J50" s="33"/>
    </row>
    <row r="51" spans="1:13" ht="39">
      <c r="A51" s="163"/>
      <c r="B51" s="144" t="s">
        <v>87</v>
      </c>
      <c r="C51" s="152" t="s">
        <v>89</v>
      </c>
      <c r="D51" s="146">
        <v>16</v>
      </c>
      <c r="E51" s="146"/>
      <c r="F51" s="143"/>
      <c r="G51" s="143"/>
      <c r="H51" s="143"/>
      <c r="I51" s="30">
        <v>14288</v>
      </c>
      <c r="J51" s="29">
        <f>D51*I51</f>
        <v>228608</v>
      </c>
      <c r="L51" s="72"/>
      <c r="M51" s="72"/>
    </row>
    <row r="52" spans="1:13" ht="17" thickBot="1">
      <c r="A52" s="164"/>
      <c r="B52" s="188"/>
      <c r="C52" s="189"/>
      <c r="D52" s="189"/>
      <c r="E52" s="189"/>
      <c r="F52" s="189"/>
      <c r="G52" s="189"/>
      <c r="H52" s="189"/>
      <c r="I52" s="189"/>
      <c r="J52" s="31">
        <f>J44+J45+J47+J49+J51</f>
        <v>6648292</v>
      </c>
    </row>
    <row r="55" spans="1:13">
      <c r="B55" s="198" t="s">
        <v>104</v>
      </c>
      <c r="C55" s="208"/>
      <c r="D55" s="208"/>
      <c r="E55" s="208"/>
      <c r="F55" s="208"/>
      <c r="G55" s="208"/>
      <c r="H55" s="208"/>
      <c r="I55" s="208"/>
      <c r="J55" s="208"/>
    </row>
    <row r="58" spans="1:13" ht="14.5" customHeight="1"/>
    <row r="60" spans="1:13" ht="14.5" customHeight="1"/>
    <row r="61" spans="1:13" ht="14.5" customHeight="1"/>
    <row r="62" spans="1:13" ht="15" customHeight="1"/>
  </sheetData>
  <mergeCells count="20">
    <mergeCell ref="A1:J1"/>
    <mergeCell ref="B2:C2"/>
    <mergeCell ref="A3:A52"/>
    <mergeCell ref="I3:I43"/>
    <mergeCell ref="J3:J43"/>
    <mergeCell ref="B4:F4"/>
    <mergeCell ref="B15:C15"/>
    <mergeCell ref="B16:F16"/>
    <mergeCell ref="B18:F18"/>
    <mergeCell ref="B20:F20"/>
    <mergeCell ref="B55:J55"/>
    <mergeCell ref="B43:F43"/>
    <mergeCell ref="B44:E44"/>
    <mergeCell ref="B52:I52"/>
    <mergeCell ref="B33:C33"/>
    <mergeCell ref="B34:F34"/>
    <mergeCell ref="B36:F36"/>
    <mergeCell ref="B38:F38"/>
    <mergeCell ref="B40:F40"/>
    <mergeCell ref="B41:E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1:S20"/>
  <sheetViews>
    <sheetView topLeftCell="A18" workbookViewId="0">
      <selection activeCell="B18" sqref="B18:E18"/>
    </sheetView>
  </sheetViews>
  <sheetFormatPr baseColWidth="10" defaultColWidth="9" defaultRowHeight="15"/>
  <cols>
    <col min="1" max="1" width="1.1640625" customWidth="1"/>
    <col min="2" max="2" width="2" customWidth="1"/>
    <col min="3" max="3" width="64.83203125" customWidth="1"/>
    <col min="4" max="4" width="8.5" customWidth="1"/>
    <col min="5" max="5" width="13.5" customWidth="1"/>
    <col min="6" max="6" width="5.6640625" customWidth="1"/>
    <col min="7" max="7" width="9.33203125" customWidth="1"/>
    <col min="8" max="8" width="5.5" customWidth="1"/>
    <col min="12" max="12" width="12.6640625" bestFit="1" customWidth="1"/>
    <col min="13" max="13" width="17.6640625" customWidth="1"/>
    <col min="14" max="14" width="8.5" customWidth="1"/>
    <col min="15" max="15" width="13.6640625" customWidth="1"/>
    <col min="16" max="16" width="12.33203125" customWidth="1"/>
    <col min="18" max="18" width="11.5" customWidth="1"/>
  </cols>
  <sheetData>
    <row r="1" spans="2:19">
      <c r="B1" s="4"/>
      <c r="C1" s="4"/>
      <c r="D1" s="4"/>
      <c r="E1" s="5"/>
      <c r="F1" s="5"/>
      <c r="G1" s="5"/>
    </row>
    <row r="2" spans="2:19">
      <c r="B2" s="4"/>
      <c r="C2" s="4"/>
      <c r="D2" s="4"/>
      <c r="E2" s="5"/>
      <c r="F2" s="5"/>
      <c r="G2" s="5"/>
    </row>
    <row r="3" spans="2:19" ht="14.5" customHeight="1">
      <c r="B3" s="225" t="s">
        <v>70</v>
      </c>
      <c r="C3" s="226"/>
      <c r="D3" s="223" t="s">
        <v>0</v>
      </c>
      <c r="E3" s="6" t="s">
        <v>1</v>
      </c>
      <c r="F3" s="215" t="s">
        <v>2</v>
      </c>
      <c r="G3" s="216"/>
      <c r="H3" s="217" t="s">
        <v>3</v>
      </c>
      <c r="I3" s="218"/>
      <c r="N3" s="1"/>
      <c r="O3" s="2"/>
      <c r="P3" s="1"/>
      <c r="S3" s="1"/>
    </row>
    <row r="4" spans="2:19" ht="14.5" customHeight="1">
      <c r="B4" s="227"/>
      <c r="C4" s="228"/>
      <c r="D4" s="224"/>
      <c r="E4" s="7" t="s">
        <v>4</v>
      </c>
      <c r="F4" s="8" t="s">
        <v>5</v>
      </c>
      <c r="G4" s="8" t="s">
        <v>4</v>
      </c>
      <c r="H4" s="8" t="s">
        <v>6</v>
      </c>
      <c r="I4" s="28" t="s">
        <v>4</v>
      </c>
      <c r="P4" s="2"/>
    </row>
    <row r="5" spans="2:19">
      <c r="B5" s="9" t="s">
        <v>7</v>
      </c>
      <c r="C5" s="10" t="s">
        <v>66</v>
      </c>
      <c r="D5" s="11"/>
      <c r="E5" s="12">
        <v>1200</v>
      </c>
      <c r="F5" s="13">
        <f>1+(1.226-1.047)</f>
        <v>1.179</v>
      </c>
      <c r="G5" s="14">
        <f t="shared" ref="G5" si="0">F5*E5</f>
        <v>1414.8</v>
      </c>
      <c r="H5" s="15">
        <v>1.06</v>
      </c>
      <c r="I5" s="12">
        <f t="shared" ref="I5" si="1">H5*G5</f>
        <v>1499.6880000000001</v>
      </c>
      <c r="S5" s="24"/>
    </row>
    <row r="6" spans="2:19">
      <c r="B6" s="219" t="s">
        <v>14</v>
      </c>
      <c r="C6" s="220"/>
      <c r="D6" s="220"/>
      <c r="E6" s="220"/>
      <c r="F6" s="16"/>
      <c r="G6" s="17">
        <f>I5</f>
        <v>1499.6880000000001</v>
      </c>
      <c r="H6" s="17"/>
      <c r="I6" s="23"/>
    </row>
    <row r="7" spans="2:19">
      <c r="B7" s="48"/>
      <c r="C7" s="48"/>
      <c r="D7" s="48"/>
      <c r="E7" s="48"/>
      <c r="G7" s="49"/>
      <c r="H7" s="49"/>
      <c r="I7" s="49"/>
    </row>
    <row r="8" spans="2:19">
      <c r="B8" s="3"/>
      <c r="C8" s="3"/>
      <c r="D8" s="3"/>
      <c r="E8" s="18"/>
      <c r="F8" s="18"/>
      <c r="G8" s="18"/>
    </row>
    <row r="9" spans="2:19">
      <c r="B9" s="225" t="s">
        <v>67</v>
      </c>
      <c r="C9" s="226"/>
      <c r="D9" s="223" t="s">
        <v>0</v>
      </c>
      <c r="E9" s="6" t="s">
        <v>1</v>
      </c>
      <c r="F9" s="215" t="s">
        <v>2</v>
      </c>
      <c r="G9" s="216"/>
    </row>
    <row r="10" spans="2:19">
      <c r="B10" s="227"/>
      <c r="C10" s="228"/>
      <c r="D10" s="224"/>
      <c r="E10" s="7" t="s">
        <v>69</v>
      </c>
      <c r="F10" s="8" t="s">
        <v>5</v>
      </c>
      <c r="G10" s="8" t="s">
        <v>4</v>
      </c>
    </row>
    <row r="11" spans="2:19">
      <c r="B11" s="19" t="s">
        <v>7</v>
      </c>
      <c r="C11" s="20" t="s">
        <v>68</v>
      </c>
      <c r="D11" s="11">
        <v>2019</v>
      </c>
      <c r="E11" s="12">
        <v>11588</v>
      </c>
      <c r="F11" s="21">
        <f>1+(1.226-0.993)</f>
        <v>1.2330000000000001</v>
      </c>
      <c r="G11" s="22">
        <f>E11*F11</f>
        <v>14288.004000000001</v>
      </c>
    </row>
    <row r="12" spans="2:19" ht="15" customHeight="1">
      <c r="B12" s="219" t="s">
        <v>14</v>
      </c>
      <c r="C12" s="220"/>
      <c r="D12" s="220"/>
      <c r="E12" s="220"/>
      <c r="F12" s="221">
        <f>G11</f>
        <v>14288.004000000001</v>
      </c>
      <c r="G12" s="222"/>
    </row>
    <row r="15" spans="2:19" ht="14.5" customHeight="1">
      <c r="B15" s="225" t="s">
        <v>71</v>
      </c>
      <c r="C15" s="226"/>
      <c r="D15" s="223" t="s">
        <v>0</v>
      </c>
      <c r="E15" s="6" t="s">
        <v>1</v>
      </c>
      <c r="F15" s="215" t="s">
        <v>2</v>
      </c>
      <c r="G15" s="216"/>
    </row>
    <row r="16" spans="2:19" ht="14.5" customHeight="1">
      <c r="B16" s="227"/>
      <c r="C16" s="228"/>
      <c r="D16" s="224"/>
      <c r="E16" s="7" t="s">
        <v>4</v>
      </c>
      <c r="F16" s="8" t="s">
        <v>5</v>
      </c>
      <c r="G16" s="8" t="s">
        <v>4</v>
      </c>
    </row>
    <row r="17" spans="2:12">
      <c r="B17" s="19" t="s">
        <v>7</v>
      </c>
      <c r="C17" s="20" t="s">
        <v>68</v>
      </c>
      <c r="D17" s="11">
        <v>2019</v>
      </c>
      <c r="E17" s="12">
        <v>50</v>
      </c>
      <c r="F17" s="21">
        <f>1+(1.226-0.993)</f>
        <v>1.2330000000000001</v>
      </c>
      <c r="G17" s="22">
        <f>E17*F17</f>
        <v>61.650000000000006</v>
      </c>
      <c r="L17" s="27"/>
    </row>
    <row r="18" spans="2:12">
      <c r="B18" s="219" t="s">
        <v>14</v>
      </c>
      <c r="C18" s="220"/>
      <c r="D18" s="220"/>
      <c r="E18" s="220"/>
      <c r="F18" s="221">
        <f>G17</f>
        <v>61.650000000000006</v>
      </c>
      <c r="G18" s="222"/>
    </row>
    <row r="20" spans="2:12">
      <c r="L20" s="27"/>
    </row>
  </sheetData>
  <mergeCells count="15">
    <mergeCell ref="B15:C16"/>
    <mergeCell ref="D15:D16"/>
    <mergeCell ref="F15:G15"/>
    <mergeCell ref="B18:E18"/>
    <mergeCell ref="F18:G18"/>
    <mergeCell ref="F3:G3"/>
    <mergeCell ref="H3:I3"/>
    <mergeCell ref="B6:E6"/>
    <mergeCell ref="F9:G9"/>
    <mergeCell ref="B12:E12"/>
    <mergeCell ref="F12:G12"/>
    <mergeCell ref="D3:D4"/>
    <mergeCell ref="D9:D10"/>
    <mergeCell ref="B3:C4"/>
    <mergeCell ref="B9:C1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PIANO ESIGENZIALE</vt:lpstr>
      <vt:lpstr>IPOTESI 3</vt:lpstr>
      <vt:lpstr>IPOTESI 4</vt:lpstr>
      <vt:lpstr>IPOTESI 5</vt:lpstr>
      <vt:lpstr>MEDIA DEI COSTI mq</vt:lpstr>
      <vt:lpstr>'MEDIA DEI COSTI mq'!_ftnref1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dc:creator>
  <cp:lastModifiedBy>Microsoft Office User</cp:lastModifiedBy>
  <cp:lastPrinted>2025-04-08T13:50:02Z</cp:lastPrinted>
  <dcterms:created xsi:type="dcterms:W3CDTF">2011-04-22T14:54:00Z</dcterms:created>
  <dcterms:modified xsi:type="dcterms:W3CDTF">2025-05-06T15:55:43Z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526F806BC90B4ECA9FEA21D0ED9B567C_12</vt:lpwstr>
  </property>
  <property fmtid="{D5CDD505-2E9C-101B-9397-08002B2CF9AE}" pid="3" name="KSOProductBuildVer">
    <vt:lpwstr>1033-12.2.0.13215</vt:lpwstr>
  </property>
</Properties>
</file>